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3" l="1"/>
  <c r="I35" i="3"/>
  <c r="I28" i="3"/>
  <c r="I14" i="3"/>
  <c r="I22" i="3" s="1"/>
  <c r="I37" i="3" s="1"/>
  <c r="I39" i="3" s="1"/>
  <c r="H9" i="2"/>
  <c r="H22" i="2"/>
  <c r="H12" i="2"/>
  <c r="H8" i="2"/>
  <c r="C9" i="1"/>
  <c r="D9" i="1"/>
  <c r="E9" i="1"/>
  <c r="F9" i="1"/>
  <c r="G9" i="1"/>
  <c r="H9" i="1"/>
  <c r="I9" i="1"/>
  <c r="B9" i="1"/>
  <c r="I60" i="1"/>
  <c r="I56" i="1"/>
  <c r="I59" i="1" s="1"/>
  <c r="I47" i="1"/>
  <c r="I31" i="1"/>
  <c r="I18" i="1"/>
  <c r="I41" i="3" l="1"/>
  <c r="H11" i="2"/>
  <c r="H17" i="2" s="1"/>
  <c r="H20" i="2" s="1"/>
  <c r="H25" i="2" s="1"/>
  <c r="H27" i="2" s="1"/>
  <c r="I48" i="1"/>
  <c r="I57" i="1" s="1"/>
  <c r="I21" i="1"/>
  <c r="B11" i="2"/>
  <c r="G22" i="2" l="1"/>
  <c r="G25" i="2" s="1"/>
  <c r="C22" i="2"/>
  <c r="C25" i="2" s="1"/>
  <c r="C20" i="2"/>
  <c r="D20" i="2"/>
  <c r="E20" i="2"/>
  <c r="F20" i="2"/>
  <c r="G20" i="2"/>
  <c r="C17" i="2"/>
  <c r="D17" i="2"/>
  <c r="E17" i="2"/>
  <c r="F17" i="2"/>
  <c r="G17" i="2"/>
  <c r="B17" i="2"/>
  <c r="B20" i="2" s="1"/>
  <c r="B25" i="2" s="1"/>
  <c r="B12" i="2"/>
  <c r="C11" i="2"/>
  <c r="D11" i="2"/>
  <c r="E11" i="2"/>
  <c r="F11" i="2"/>
  <c r="G11" i="2"/>
  <c r="C9" i="2"/>
  <c r="D9" i="2"/>
  <c r="E9" i="2"/>
  <c r="F9" i="2"/>
  <c r="G9" i="2"/>
  <c r="B9" i="2"/>
  <c r="C8" i="2"/>
  <c r="D8" i="2"/>
  <c r="E8" i="2"/>
  <c r="F8" i="2"/>
  <c r="G8" i="2"/>
  <c r="B8" i="2"/>
  <c r="C12" i="2"/>
  <c r="D12" i="2"/>
  <c r="E12" i="2"/>
  <c r="F12" i="2"/>
  <c r="G12" i="2"/>
  <c r="H42" i="3" l="1"/>
  <c r="G42" i="3"/>
  <c r="F42" i="3"/>
  <c r="E42" i="3"/>
  <c r="D42" i="3"/>
  <c r="C42" i="3"/>
  <c r="B42" i="3"/>
  <c r="C60" i="1"/>
  <c r="D60" i="1"/>
  <c r="E60" i="1"/>
  <c r="F60" i="1"/>
  <c r="G60" i="1"/>
  <c r="H60" i="1"/>
  <c r="B60" i="1"/>
  <c r="B56" i="1" l="1"/>
  <c r="C47" i="1"/>
  <c r="D47" i="1"/>
  <c r="E47" i="1"/>
  <c r="F47" i="1"/>
  <c r="G47" i="1"/>
  <c r="H47" i="1"/>
  <c r="B47" i="1"/>
  <c r="C31" i="1"/>
  <c r="D31" i="1"/>
  <c r="E31" i="1"/>
  <c r="F31" i="1"/>
  <c r="G31" i="1"/>
  <c r="H31" i="1"/>
  <c r="B31" i="1"/>
  <c r="C56" i="1"/>
  <c r="C59" i="1" s="1"/>
  <c r="D56" i="1"/>
  <c r="D59" i="1" s="1"/>
  <c r="E56" i="1"/>
  <c r="E59" i="1" s="1"/>
  <c r="F56" i="1"/>
  <c r="F59" i="1" s="1"/>
  <c r="G56" i="1"/>
  <c r="G59" i="1" s="1"/>
  <c r="H56" i="1"/>
  <c r="H59" i="1" s="1"/>
  <c r="B18" i="1"/>
  <c r="B48" i="1" l="1"/>
  <c r="B57" i="1" s="1"/>
  <c r="B8" i="4"/>
  <c r="C18" i="1"/>
  <c r="C8" i="4" s="1"/>
  <c r="D18" i="1"/>
  <c r="D8" i="4" s="1"/>
  <c r="E18" i="1"/>
  <c r="E8" i="4" s="1"/>
  <c r="F18" i="1"/>
  <c r="F8" i="4" s="1"/>
  <c r="G18" i="1"/>
  <c r="G8" i="4" s="1"/>
  <c r="H18" i="1"/>
  <c r="H8" i="4" s="1"/>
  <c r="H35" i="3" l="1"/>
  <c r="H28" i="3"/>
  <c r="H14" i="3"/>
  <c r="H22" i="3" s="1"/>
  <c r="H21" i="1"/>
  <c r="H37" i="3" l="1"/>
  <c r="H39" i="3" s="1"/>
  <c r="H41" i="3"/>
  <c r="H48" i="1"/>
  <c r="H7" i="4"/>
  <c r="H10" i="4" l="1"/>
  <c r="H57" i="1"/>
  <c r="B59" i="1"/>
  <c r="B7" i="4"/>
  <c r="D35" i="3"/>
  <c r="E35" i="3"/>
  <c r="F35" i="3"/>
  <c r="G35" i="3"/>
  <c r="D28" i="3"/>
  <c r="E28" i="3"/>
  <c r="F28" i="3"/>
  <c r="G28" i="3"/>
  <c r="D14" i="3"/>
  <c r="D22" i="3" s="1"/>
  <c r="D41" i="3" s="1"/>
  <c r="E14" i="3"/>
  <c r="E22" i="3" s="1"/>
  <c r="E41" i="3" s="1"/>
  <c r="F14" i="3"/>
  <c r="F22" i="3" s="1"/>
  <c r="F41" i="3" s="1"/>
  <c r="G14" i="3"/>
  <c r="G22" i="3" s="1"/>
  <c r="G41" i="3" s="1"/>
  <c r="C35" i="3"/>
  <c r="C14" i="3"/>
  <c r="C22" i="3" s="1"/>
  <c r="C41" i="3" s="1"/>
  <c r="B35" i="3"/>
  <c r="B14" i="3"/>
  <c r="B22" i="3" s="1"/>
  <c r="B41" i="3" s="1"/>
  <c r="H11" i="4" l="1"/>
  <c r="D37" i="3"/>
  <c r="D39" i="3" s="1"/>
  <c r="G37" i="3"/>
  <c r="G39" i="3" s="1"/>
  <c r="F37" i="3"/>
  <c r="F39" i="3" s="1"/>
  <c r="E37" i="3"/>
  <c r="E39" i="3" s="1"/>
  <c r="F22" i="2"/>
  <c r="F25" i="2" s="1"/>
  <c r="E22" i="2"/>
  <c r="E25" i="2" s="1"/>
  <c r="D22" i="2"/>
  <c r="D25" i="2" s="1"/>
  <c r="F10" i="4" l="1"/>
  <c r="G10" i="4"/>
  <c r="H5" i="4"/>
  <c r="H6" i="4"/>
  <c r="D10" i="4"/>
  <c r="E10" i="4"/>
  <c r="G27" i="2"/>
  <c r="H9" i="4"/>
  <c r="D21" i="1"/>
  <c r="E21" i="1"/>
  <c r="F21" i="1"/>
  <c r="G21" i="1"/>
  <c r="C21" i="1"/>
  <c r="B21" i="1"/>
  <c r="B10" i="4" l="1"/>
  <c r="E11" i="4"/>
  <c r="G11" i="4"/>
  <c r="C11" i="4"/>
  <c r="C10" i="4"/>
  <c r="D7" i="4"/>
  <c r="F7" i="4"/>
  <c r="E7" i="4"/>
  <c r="G7" i="4"/>
  <c r="E48" i="1"/>
  <c r="E57" i="1" s="1"/>
  <c r="F11" i="4"/>
  <c r="G48" i="1"/>
  <c r="G57" i="1" s="1"/>
  <c r="F48" i="1"/>
  <c r="F57" i="1" s="1"/>
  <c r="D48" i="1"/>
  <c r="D57" i="1" s="1"/>
  <c r="G9" i="4" l="1"/>
  <c r="G6" i="4"/>
  <c r="G5" i="4"/>
  <c r="F27" i="2"/>
  <c r="E6" i="4"/>
  <c r="E5" i="4"/>
  <c r="C9" i="4"/>
  <c r="D27" i="2"/>
  <c r="E9" i="4"/>
  <c r="D11" i="4"/>
  <c r="C28" i="3"/>
  <c r="C48" i="1"/>
  <c r="C57" i="1" s="1"/>
  <c r="B27" i="2" l="1"/>
  <c r="F6" i="4"/>
  <c r="F5" i="4"/>
  <c r="D9" i="4"/>
  <c r="D5" i="4"/>
  <c r="D6" i="4"/>
  <c r="C27" i="2"/>
  <c r="C6" i="4"/>
  <c r="C5" i="4"/>
  <c r="E27" i="2"/>
  <c r="F9" i="4"/>
  <c r="C37" i="3"/>
  <c r="C39" i="3" s="1"/>
  <c r="C7" i="4" l="1"/>
  <c r="B28" i="3" l="1"/>
  <c r="B37" i="3" l="1"/>
  <c r="B39" i="3" l="1"/>
  <c r="B11" i="4" l="1"/>
  <c r="B6" i="4" l="1"/>
  <c r="B5" i="4"/>
  <c r="B9" i="4"/>
</calcChain>
</file>

<file path=xl/sharedStrings.xml><?xml version="1.0" encoding="utf-8"?>
<sst xmlns="http://schemas.openxmlformats.org/spreadsheetml/2006/main" count="111" uniqueCount="105">
  <si>
    <t>CURRENT ASSETS</t>
  </si>
  <si>
    <t>Cash and Cash Equivalents</t>
  </si>
  <si>
    <t>Share Capital</t>
  </si>
  <si>
    <t>Retained Earnings</t>
  </si>
  <si>
    <t>Inventories</t>
  </si>
  <si>
    <t>Current Liabilities</t>
  </si>
  <si>
    <t>Other Income</t>
  </si>
  <si>
    <t>Current Tax</t>
  </si>
  <si>
    <t>ASSETS</t>
  </si>
  <si>
    <t>Advance, Deposits &amp; Prepayments</t>
  </si>
  <si>
    <t>Deferred Tax Liabilities</t>
  </si>
  <si>
    <t>Deferred Tax (expenses)/income</t>
  </si>
  <si>
    <t>Tax Holiday Reserve</t>
  </si>
  <si>
    <t>-</t>
  </si>
  <si>
    <t>Collection from Turnover and Others</t>
  </si>
  <si>
    <t>Capital Work in Progress</t>
  </si>
  <si>
    <t>Advance to Subsidiary</t>
  </si>
  <si>
    <t>Gemini Sea Food Limited</t>
  </si>
  <si>
    <t>Bills Receivable</t>
  </si>
  <si>
    <t>Preliminary Expenses</t>
  </si>
  <si>
    <t>Trade Creditors</t>
  </si>
  <si>
    <t>Sundry Creditors</t>
  </si>
  <si>
    <t>Other Liabilities</t>
  </si>
  <si>
    <t>Proposed Dividend</t>
  </si>
  <si>
    <t>Property, Plant and Equipment</t>
  </si>
  <si>
    <t>Closing Stock</t>
  </si>
  <si>
    <t>Bank Over draft</t>
  </si>
  <si>
    <t>Unsecured Loan</t>
  </si>
  <si>
    <t>Trading Liabilities</t>
  </si>
  <si>
    <t>Liabilities for Expenses</t>
  </si>
  <si>
    <t>Liabilities for Dividend (unclaimed and Unpaid Dividend)</t>
  </si>
  <si>
    <t>Liabilities for Proposed Dividend</t>
  </si>
  <si>
    <t>Bank Overdraft</t>
  </si>
  <si>
    <t>Provision for tax on Other Income</t>
  </si>
  <si>
    <t>Provision for WPPF</t>
  </si>
  <si>
    <t>Provision for tax on addition income u/s 82 ©</t>
  </si>
  <si>
    <t>Inter company payable</t>
  </si>
  <si>
    <t>Adminstrative and Selling Expenses</t>
  </si>
  <si>
    <t>Non-Operating Expenses</t>
  </si>
  <si>
    <t>Non-Operating Income</t>
  </si>
  <si>
    <t>Finance Cost</t>
  </si>
  <si>
    <t>Payment of other expenses</t>
  </si>
  <si>
    <t>Increase/(Decrease) in Trade Creditors</t>
  </si>
  <si>
    <t>Increase/(Decrease) in Sundry Creditors</t>
  </si>
  <si>
    <t>Interest and Bank Charges Paid</t>
  </si>
  <si>
    <t>Advance Income Taxes Paid</t>
  </si>
  <si>
    <t>Receipts from Bills Receivables</t>
  </si>
  <si>
    <t>Cash Paid to Supplies</t>
  </si>
  <si>
    <t>Acquisition of Fixed Assets</t>
  </si>
  <si>
    <t>Increase/(Decrease) Unsecured Loan</t>
  </si>
  <si>
    <t>Dividend Paid</t>
  </si>
  <si>
    <t>Increase/(Decrease) in Bank Overdraft</t>
  </si>
  <si>
    <t>Cash Paid to employees and others</t>
  </si>
  <si>
    <t>Interest paid</t>
  </si>
  <si>
    <t>Interest received</t>
  </si>
  <si>
    <t>Income taxes paid</t>
  </si>
  <si>
    <t>Dividends paid</t>
  </si>
  <si>
    <t>Non operating  income received</t>
  </si>
  <si>
    <t>Special Reserve</t>
  </si>
  <si>
    <t>Inter company Receivable</t>
  </si>
  <si>
    <t xml:space="preserve">Intercompany </t>
  </si>
  <si>
    <t>Ratio</t>
  </si>
  <si>
    <t>Debt to Equity</t>
  </si>
  <si>
    <t>Current Ratio</t>
  </si>
  <si>
    <t>Operating Margin</t>
  </si>
  <si>
    <t>Consolidated Balance Sheet</t>
  </si>
  <si>
    <t>As at year end</t>
  </si>
  <si>
    <t>NON 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</si>
  <si>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</si>
  <si>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</si>
  <si>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</si>
  <si>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</si>
  <si>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</si>
  <si>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</si>
  <si>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Net Cash Flows - Operating Activities</t>
  </si>
  <si>
    <t xml:space="preserve">Cash Generated from Operations 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</si>
  <si>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</si>
  <si>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</si>
  <si>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</si>
  <si>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</si>
  <si>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</si>
  <si>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</si>
  <si>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</si>
  <si>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</si>
  <si>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</si>
  <si>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</si>
  <si>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</si>
  <si>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Consolidated Cash Flow Statement</t>
  </si>
  <si>
    <t>Income Statement</t>
  </si>
  <si>
    <t>Net Revenues</t>
  </si>
  <si>
    <t>Cost of goods sold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</si>
  <si>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</si>
  <si>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</si>
  <si>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</si>
  <si>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</si>
  <si>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</si>
  <si>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Provision for WPPF and Welfare Fund</t>
  </si>
  <si>
    <t>Profit Before Taxation</t>
  </si>
  <si>
    <t>Provision for Taxation</t>
  </si>
  <si>
    <t>Net Profit</t>
  </si>
  <si>
    <t>Earnings per share (par value Taka 10)</t>
  </si>
  <si>
    <t>Shares to Calculate EPS</t>
  </si>
  <si>
    <t>September</t>
  </si>
  <si>
    <t>june</t>
  </si>
  <si>
    <t>Intangible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</si>
</sst>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41" fontId="0" fillId="0" borderId="0" xfId="0" applyNumberFormat="1" applyFont="1" applyBorder="1"/>
    <xf numFmtId="0" fontId="0" fillId="0" borderId="0" xfId="0" applyFill="1"/>
    <xf numFmtId="164" fontId="0" fillId="0" borderId="0" xfId="0" applyNumberFormat="1" applyFill="1"/>
    <xf numFmtId="164" fontId="1" fillId="0" borderId="0" xfId="0" applyNumberFormat="1" applyFont="1" applyBorder="1"/>
    <xf numFmtId="41" fontId="2" fillId="0" borderId="0" xfId="0" applyNumberFormat="1" applyFont="1" applyFill="1" applyAlignment="1">
      <alignment horizontal="right"/>
    </xf>
    <xf numFmtId="41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0" fontId="0" fillId="0" borderId="0" xfId="1" applyNumberFormat="1" applyFont="1"/>
    <xf numFmtId="2" fontId="0" fillId="0" borderId="0" xfId="0" applyNumberFormat="1"/>
    <xf numFmtId="165" fontId="0" fillId="0" borderId="0" xfId="2" applyNumberFormat="1" applyFont="1"/>
    <xf numFmtId="165" fontId="0" fillId="0" borderId="0" xfId="2" applyNumberFormat="1" applyFont="1" applyFill="1"/>
    <xf numFmtId="165" fontId="0" fillId="0" borderId="2" xfId="2" applyNumberFormat="1" applyFont="1" applyBorder="1"/>
    <xf numFmtId="165" fontId="0" fillId="0" borderId="0" xfId="2" applyNumberFormat="1" applyFont="1" applyBorder="1"/>
    <xf numFmtId="165" fontId="0" fillId="0" borderId="0" xfId="2" applyNumberFormat="1" applyFont="1" applyFill="1" applyBorder="1"/>
    <xf numFmtId="165" fontId="1" fillId="0" borderId="0" xfId="2" applyNumberFormat="1" applyFont="1"/>
    <xf numFmtId="165" fontId="1" fillId="0" borderId="0" xfId="2" applyNumberFormat="1" applyFont="1" applyFill="1"/>
    <xf numFmtId="165" fontId="1" fillId="0" borderId="5" xfId="2" applyNumberFormat="1" applyFont="1" applyBorder="1"/>
    <xf numFmtId="165" fontId="1" fillId="0" borderId="4" xfId="2" applyNumberFormat="1" applyFont="1" applyBorder="1"/>
    <xf numFmtId="165" fontId="1" fillId="0" borderId="0" xfId="2" applyNumberFormat="1" applyFont="1" applyBorder="1"/>
    <xf numFmtId="165" fontId="1" fillId="0" borderId="0" xfId="2" applyNumberFormat="1" applyFont="1" applyFill="1" applyBorder="1"/>
    <xf numFmtId="165" fontId="2" fillId="0" borderId="0" xfId="2" applyNumberFormat="1" applyFont="1"/>
    <xf numFmtId="165" fontId="0" fillId="0" borderId="1" xfId="2" applyNumberFormat="1" applyFont="1" applyBorder="1"/>
    <xf numFmtId="165" fontId="1" fillId="0" borderId="2" xfId="2" applyNumberFormat="1" applyFont="1" applyBorder="1"/>
    <xf numFmtId="165" fontId="2" fillId="0" borderId="0" xfId="2" applyNumberFormat="1" applyFont="1" applyFill="1" applyAlignment="1">
      <alignment horizontal="right"/>
    </xf>
    <xf numFmtId="165" fontId="2" fillId="0" borderId="0" xfId="2" applyNumberFormat="1" applyFont="1" applyAlignment="1">
      <alignment horizontal="right"/>
    </xf>
    <xf numFmtId="165" fontId="0" fillId="0" borderId="0" xfId="2" applyNumberFormat="1" applyFont="1" applyFill="1" applyAlignment="1">
      <alignment horizontal="right"/>
    </xf>
    <xf numFmtId="165" fontId="0" fillId="0" borderId="0" xfId="2" applyNumberFormat="1" applyFont="1" applyAlignment="1">
      <alignment horizontal="right"/>
    </xf>
    <xf numFmtId="165" fontId="1" fillId="0" borderId="0" xfId="2" applyNumberFormat="1" applyFont="1" applyFill="1" applyAlignment="1">
      <alignment horizontal="right"/>
    </xf>
    <xf numFmtId="165" fontId="1" fillId="0" borderId="0" xfId="2" applyNumberFormat="1" applyFont="1" applyAlignment="1">
      <alignment horizontal="right"/>
    </xf>
    <xf numFmtId="165" fontId="4" fillId="0" borderId="3" xfId="2" applyNumberFormat="1" applyFont="1" applyFill="1" applyBorder="1" applyAlignment="1">
      <alignment horizontal="right"/>
    </xf>
    <xf numFmtId="165" fontId="0" fillId="0" borderId="0" xfId="2" applyNumberFormat="1" applyFont="1" applyFill="1" applyBorder="1" applyAlignment="1">
      <alignment horizontal="right"/>
    </xf>
    <xf numFmtId="2" fontId="0" fillId="0" borderId="0" xfId="0" applyNumberFormat="1" applyFill="1"/>
    <xf numFmtId="10" fontId="0" fillId="0" borderId="0" xfId="1" applyNumberFormat="1" applyFont="1" applyFill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43" fontId="1" fillId="0" borderId="0" xfId="2" applyNumberFormat="1" applyFont="1"/>
    <xf numFmtId="0" fontId="1" fillId="0" borderId="2" xfId="0" applyFont="1" applyBorder="1"/>
    <xf numFmtId="43" fontId="1" fillId="0" borderId="0" xfId="2" applyNumberFormat="1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0"/>
  <sheetViews>
    <sheetView zoomScaleNormal="100" workbookViewId="0">
      <pane xSplit="1" ySplit="4" topLeftCell="B47" activePane="bottomRight" state="frozen"/>
      <selection pane="topRight" activeCell="B1" sqref="B1"/>
      <selection pane="bottomLeft" activeCell="A6" sqref="A6"/>
      <selection pane="bottomRight" activeCell="J60" sqref="J60"/>
    </sheetView>
  </sheetViews>
  <sheetFormatPr defaultRowHeight="15" x14ac:dyDescent="0.25"/>
  <cols>
    <col min="1" max="1" width="36.85546875" customWidth="1"/>
    <col min="2" max="4" width="15.28515625" bestFit="1" customWidth="1"/>
    <col min="5" max="5" width="15.28515625" style="17" bestFit="1" customWidth="1"/>
    <col min="6" max="9" width="15.28515625" bestFit="1" customWidth="1"/>
    <col min="10" max="13" width="19" bestFit="1" customWidth="1"/>
  </cols>
  <sheetData>
    <row r="1" spans="1:13" ht="15.75" x14ac:dyDescent="0.25">
      <c r="A1" s="2" t="s">
        <v>17</v>
      </c>
    </row>
    <row r="2" spans="1:13" x14ac:dyDescent="0.25">
      <c r="A2" s="1" t="s">
        <v>65</v>
      </c>
      <c r="E2"/>
    </row>
    <row r="3" spans="1:13" x14ac:dyDescent="0.25">
      <c r="A3" s="1" t="s">
        <v>66</v>
      </c>
      <c r="E3" t="s">
        <v>102</v>
      </c>
      <c r="F3" t="s">
        <v>103</v>
      </c>
    </row>
    <row r="4" spans="1:13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13" x14ac:dyDescent="0.25">
      <c r="A5" s="51" t="s">
        <v>8</v>
      </c>
      <c r="B5" s="27"/>
      <c r="C5" s="27"/>
      <c r="D5" s="27"/>
      <c r="E5" s="28"/>
      <c r="F5" s="27"/>
      <c r="G5" s="27"/>
      <c r="H5" s="27"/>
      <c r="I5" s="27"/>
    </row>
    <row r="6" spans="1:13" x14ac:dyDescent="0.25">
      <c r="A6" s="52" t="s">
        <v>67</v>
      </c>
      <c r="B6" s="27"/>
      <c r="C6" s="27"/>
      <c r="D6" s="27"/>
      <c r="E6" s="28"/>
      <c r="F6" s="27"/>
      <c r="G6" s="27"/>
      <c r="H6" s="27"/>
      <c r="I6" s="27"/>
    </row>
    <row r="7" spans="1:13" ht="15.75" x14ac:dyDescent="0.25">
      <c r="A7" s="6" t="s">
        <v>24</v>
      </c>
      <c r="B7" s="27">
        <v>46677205.349999994</v>
      </c>
      <c r="C7" s="27">
        <v>42720120</v>
      </c>
      <c r="D7" s="27">
        <v>40777364</v>
      </c>
      <c r="E7" s="27">
        <v>40413990</v>
      </c>
      <c r="F7" s="27">
        <v>37652755</v>
      </c>
      <c r="G7" s="27">
        <v>36070123</v>
      </c>
      <c r="H7" s="27">
        <v>43856384</v>
      </c>
      <c r="I7" s="27">
        <v>67052999</v>
      </c>
    </row>
    <row r="8" spans="1:13" x14ac:dyDescent="0.25">
      <c r="A8" s="7" t="s">
        <v>104</v>
      </c>
      <c r="B8" s="27"/>
      <c r="C8" s="27"/>
      <c r="D8" s="27"/>
      <c r="E8" s="28"/>
      <c r="F8" s="27"/>
      <c r="G8" s="27"/>
      <c r="H8" s="27"/>
      <c r="I8" s="27">
        <v>166500</v>
      </c>
    </row>
    <row r="9" spans="1:13" x14ac:dyDescent="0.25">
      <c r="B9" s="29">
        <f>SUM(B7:B8)</f>
        <v>46677205.349999994</v>
      </c>
      <c r="C9" s="29">
        <f t="shared" ref="C9:I9" si="0">SUM(C7:C8)</f>
        <v>42720120</v>
      </c>
      <c r="D9" s="29">
        <f t="shared" si="0"/>
        <v>40777364</v>
      </c>
      <c r="E9" s="29">
        <f t="shared" si="0"/>
        <v>40413990</v>
      </c>
      <c r="F9" s="29">
        <f t="shared" si="0"/>
        <v>37652755</v>
      </c>
      <c r="G9" s="29">
        <f t="shared" si="0"/>
        <v>36070123</v>
      </c>
      <c r="H9" s="29">
        <f t="shared" si="0"/>
        <v>43856384</v>
      </c>
      <c r="I9" s="29">
        <f t="shared" si="0"/>
        <v>67219499</v>
      </c>
    </row>
    <row r="10" spans="1:13" x14ac:dyDescent="0.25">
      <c r="A10" s="7"/>
      <c r="B10" s="30"/>
      <c r="C10" s="30"/>
      <c r="D10" s="30"/>
      <c r="E10" s="31"/>
      <c r="F10" s="27"/>
      <c r="G10" s="30"/>
      <c r="H10" s="27"/>
      <c r="I10" s="27"/>
    </row>
    <row r="11" spans="1:13" x14ac:dyDescent="0.25">
      <c r="A11" s="52" t="s">
        <v>0</v>
      </c>
      <c r="B11" s="32"/>
      <c r="C11" s="32"/>
      <c r="D11" s="32"/>
      <c r="E11" s="33"/>
      <c r="F11" s="27"/>
      <c r="G11" s="32"/>
      <c r="H11" s="27"/>
      <c r="I11" s="27"/>
    </row>
    <row r="12" spans="1:13" x14ac:dyDescent="0.25">
      <c r="A12" s="4" t="s">
        <v>18</v>
      </c>
      <c r="B12" s="27">
        <v>55805315</v>
      </c>
      <c r="C12" s="27">
        <v>106629977</v>
      </c>
      <c r="D12" s="27">
        <v>34649150</v>
      </c>
      <c r="E12" s="27">
        <v>35406895</v>
      </c>
      <c r="F12" s="30">
        <v>88958371</v>
      </c>
      <c r="G12" s="27">
        <v>94158532</v>
      </c>
      <c r="H12" s="27">
        <v>69842357</v>
      </c>
      <c r="I12" s="27">
        <v>98118129</v>
      </c>
    </row>
    <row r="13" spans="1:13" x14ac:dyDescent="0.25">
      <c r="A13" s="7" t="s">
        <v>4</v>
      </c>
      <c r="B13" s="27">
        <v>102775352</v>
      </c>
      <c r="C13" s="27"/>
      <c r="D13" s="27"/>
      <c r="E13" s="27"/>
      <c r="F13" s="27"/>
      <c r="G13" s="27"/>
      <c r="H13" s="27"/>
      <c r="I13" s="27">
        <v>238485223</v>
      </c>
      <c r="J13" s="11"/>
      <c r="K13" s="11"/>
      <c r="L13" s="11"/>
      <c r="M13" s="11"/>
    </row>
    <row r="14" spans="1:13" x14ac:dyDescent="0.25">
      <c r="A14" s="7" t="s">
        <v>59</v>
      </c>
      <c r="B14" s="27"/>
      <c r="C14" s="27"/>
      <c r="D14" s="27"/>
      <c r="E14" s="27"/>
      <c r="F14" s="27"/>
      <c r="G14" s="27">
        <v>208180000</v>
      </c>
      <c r="H14" s="27">
        <v>5400000</v>
      </c>
      <c r="I14" s="27">
        <v>5400000</v>
      </c>
      <c r="J14" s="11"/>
      <c r="K14" s="11"/>
      <c r="L14" s="11"/>
      <c r="M14" s="11"/>
    </row>
    <row r="15" spans="1:13" x14ac:dyDescent="0.25">
      <c r="A15" t="s">
        <v>9</v>
      </c>
      <c r="B15" s="27">
        <v>400350</v>
      </c>
      <c r="C15" s="27">
        <v>400350</v>
      </c>
      <c r="D15" s="27">
        <v>440702</v>
      </c>
      <c r="E15" s="27">
        <v>664770</v>
      </c>
      <c r="F15" s="27">
        <v>916390</v>
      </c>
      <c r="G15" s="27">
        <v>1025532</v>
      </c>
      <c r="H15" s="27">
        <v>20494310</v>
      </c>
      <c r="I15" s="27">
        <v>34897998</v>
      </c>
      <c r="J15" s="11"/>
      <c r="K15" s="11"/>
      <c r="L15" s="11"/>
      <c r="M15" s="11"/>
    </row>
    <row r="16" spans="1:13" x14ac:dyDescent="0.25">
      <c r="A16" t="s">
        <v>1</v>
      </c>
      <c r="B16" s="27">
        <v>11383625.75</v>
      </c>
      <c r="C16" s="27">
        <v>16452726</v>
      </c>
      <c r="D16" s="27">
        <v>11258212</v>
      </c>
      <c r="E16" s="27">
        <v>3498197</v>
      </c>
      <c r="F16" s="27">
        <v>15018496</v>
      </c>
      <c r="G16" s="27">
        <v>101566284</v>
      </c>
      <c r="H16" s="27">
        <v>18338061</v>
      </c>
      <c r="I16" s="27">
        <v>23130547</v>
      </c>
      <c r="J16" s="11"/>
      <c r="K16" s="11"/>
      <c r="L16" s="11"/>
      <c r="M16" s="11"/>
    </row>
    <row r="17" spans="1:13" x14ac:dyDescent="0.25">
      <c r="A17" t="s">
        <v>25</v>
      </c>
      <c r="B17" s="27">
        <v>2872380.150000006</v>
      </c>
      <c r="C17" s="27">
        <v>128804134</v>
      </c>
      <c r="D17" s="27">
        <v>127926480</v>
      </c>
      <c r="E17" s="27">
        <v>294035089</v>
      </c>
      <c r="F17" s="27">
        <v>220045919</v>
      </c>
      <c r="G17" s="27">
        <v>331011057</v>
      </c>
      <c r="H17" s="27">
        <v>352585269</v>
      </c>
      <c r="I17" s="27"/>
      <c r="J17" s="11"/>
      <c r="K17" s="11"/>
      <c r="L17" s="11"/>
      <c r="M17" s="11"/>
    </row>
    <row r="18" spans="1:13" s="1" customFormat="1" x14ac:dyDescent="0.25">
      <c r="B18" s="32">
        <f>SUM(B12:B17)</f>
        <v>173237022.90000001</v>
      </c>
      <c r="C18" s="32">
        <f t="shared" ref="C18:I18" si="1">SUM(C12:C17)</f>
        <v>252287187</v>
      </c>
      <c r="D18" s="32">
        <f t="shared" si="1"/>
        <v>174274544</v>
      </c>
      <c r="E18" s="32">
        <f t="shared" si="1"/>
        <v>333604951</v>
      </c>
      <c r="F18" s="32">
        <f t="shared" si="1"/>
        <v>324939176</v>
      </c>
      <c r="G18" s="32">
        <f t="shared" si="1"/>
        <v>735941405</v>
      </c>
      <c r="H18" s="32">
        <f t="shared" si="1"/>
        <v>466659997</v>
      </c>
      <c r="I18" s="32">
        <f t="shared" si="1"/>
        <v>400031897</v>
      </c>
      <c r="J18" s="14"/>
      <c r="K18" s="14"/>
      <c r="L18" s="14"/>
      <c r="M18" s="14"/>
    </row>
    <row r="19" spans="1:13" x14ac:dyDescent="0.25">
      <c r="B19" s="27"/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/>
      <c r="J19" s="11"/>
      <c r="K19" s="11"/>
      <c r="L19" s="11"/>
      <c r="M19" s="11"/>
    </row>
    <row r="20" spans="1:13" x14ac:dyDescent="0.25">
      <c r="B20" s="27"/>
      <c r="C20" s="27"/>
      <c r="D20" s="27"/>
      <c r="E20" s="28"/>
      <c r="F20" s="27"/>
      <c r="G20" s="27"/>
      <c r="H20" s="27"/>
      <c r="I20" s="27"/>
      <c r="J20" s="11"/>
      <c r="K20" s="11"/>
      <c r="L20" s="11"/>
      <c r="M20" s="11"/>
    </row>
    <row r="21" spans="1:13" s="1" customFormat="1" ht="15.75" thickBot="1" x14ac:dyDescent="0.3">
      <c r="B21" s="34">
        <f>B18+B9</f>
        <v>219914228.25</v>
      </c>
      <c r="C21" s="34">
        <f t="shared" ref="C21:I21" si="2">C18+C9</f>
        <v>295007307</v>
      </c>
      <c r="D21" s="34">
        <f t="shared" si="2"/>
        <v>215051908</v>
      </c>
      <c r="E21" s="34">
        <f t="shared" si="2"/>
        <v>374018941</v>
      </c>
      <c r="F21" s="34">
        <f t="shared" si="2"/>
        <v>362591931</v>
      </c>
      <c r="G21" s="34">
        <f t="shared" si="2"/>
        <v>772011528</v>
      </c>
      <c r="H21" s="34">
        <f t="shared" si="2"/>
        <v>510516381</v>
      </c>
      <c r="I21" s="34">
        <f t="shared" si="2"/>
        <v>467251396</v>
      </c>
      <c r="J21" s="14"/>
      <c r="K21" s="14"/>
      <c r="L21" s="14"/>
      <c r="M21" s="14"/>
    </row>
    <row r="22" spans="1:13" x14ac:dyDescent="0.25">
      <c r="B22" s="27"/>
      <c r="C22" s="27"/>
      <c r="D22" s="27"/>
      <c r="E22" s="28"/>
      <c r="F22" s="27"/>
      <c r="G22" s="27"/>
      <c r="H22" s="27"/>
      <c r="I22" s="27"/>
      <c r="J22" s="11"/>
      <c r="K22" s="11"/>
      <c r="L22" s="11"/>
      <c r="M22" s="11"/>
    </row>
    <row r="23" spans="1:13" ht="15.75" x14ac:dyDescent="0.25">
      <c r="A23" s="53" t="s">
        <v>68</v>
      </c>
      <c r="B23" s="27"/>
      <c r="C23" s="27"/>
      <c r="D23" s="27"/>
      <c r="E23" s="28"/>
      <c r="F23" s="27"/>
      <c r="G23" s="27"/>
      <c r="H23" s="27"/>
      <c r="I23" s="27"/>
      <c r="J23" s="11"/>
      <c r="K23" s="11"/>
      <c r="L23" s="11"/>
      <c r="M23" s="11"/>
    </row>
    <row r="24" spans="1:13" ht="15.75" x14ac:dyDescent="0.25">
      <c r="A24" s="54" t="s">
        <v>69</v>
      </c>
      <c r="B24" s="27"/>
      <c r="C24" s="27"/>
      <c r="D24" s="27"/>
      <c r="E24" s="28"/>
      <c r="F24" s="27"/>
      <c r="G24" s="27"/>
      <c r="H24" s="27"/>
      <c r="I24" s="27"/>
      <c r="J24" s="11"/>
      <c r="K24" s="11"/>
      <c r="L24" s="11"/>
      <c r="M24" s="11"/>
    </row>
    <row r="25" spans="1:13" x14ac:dyDescent="0.25">
      <c r="A25" s="1"/>
      <c r="B25" s="30"/>
      <c r="C25" s="30"/>
      <c r="D25" s="30"/>
      <c r="E25" s="31"/>
      <c r="F25" s="30"/>
      <c r="G25" s="30"/>
      <c r="H25" s="27"/>
      <c r="I25" s="27"/>
      <c r="J25" s="11"/>
      <c r="K25" s="11"/>
      <c r="L25" s="11"/>
      <c r="M25" s="11"/>
    </row>
    <row r="26" spans="1:13" x14ac:dyDescent="0.25">
      <c r="A26" s="4"/>
      <c r="B26" s="27"/>
      <c r="C26" s="27"/>
      <c r="D26" s="27"/>
      <c r="E26" s="28"/>
      <c r="F26" s="27"/>
      <c r="G26" s="27"/>
      <c r="H26" s="27"/>
      <c r="I26" s="27"/>
      <c r="J26" s="11"/>
      <c r="K26" s="11"/>
      <c r="L26" s="11"/>
      <c r="M26" s="11"/>
    </row>
    <row r="27" spans="1:13" x14ac:dyDescent="0.25">
      <c r="A27" s="52" t="s">
        <v>71</v>
      </c>
      <c r="B27" s="27"/>
      <c r="C27" s="27"/>
      <c r="D27" s="27"/>
      <c r="E27" s="28"/>
      <c r="F27" s="32"/>
      <c r="G27" s="32"/>
      <c r="H27" s="27"/>
      <c r="I27" s="27"/>
      <c r="J27" s="11"/>
      <c r="K27" s="11"/>
      <c r="L27" s="11"/>
      <c r="M27" s="11"/>
    </row>
    <row r="28" spans="1:13" x14ac:dyDescent="0.25">
      <c r="A28" s="4" t="s">
        <v>26</v>
      </c>
      <c r="B28" s="27">
        <v>124334243.87</v>
      </c>
      <c r="C28" s="27">
        <v>292173560</v>
      </c>
      <c r="D28" s="27"/>
      <c r="E28" s="28"/>
      <c r="F28" s="27"/>
      <c r="G28" s="27">
        <v>0</v>
      </c>
      <c r="H28" s="27"/>
      <c r="I28" s="27"/>
      <c r="J28" s="11"/>
      <c r="K28" s="11"/>
      <c r="L28" s="11"/>
      <c r="M28" s="11"/>
    </row>
    <row r="29" spans="1:13" x14ac:dyDescent="0.25">
      <c r="A29" s="4" t="s">
        <v>10</v>
      </c>
      <c r="B29" s="27"/>
      <c r="C29" s="27">
        <v>7977960</v>
      </c>
      <c r="D29" s="27">
        <v>7596600</v>
      </c>
      <c r="E29" s="28">
        <v>7198280</v>
      </c>
      <c r="F29" s="27">
        <v>6600932</v>
      </c>
      <c r="G29" s="27">
        <v>6644746</v>
      </c>
      <c r="H29" s="27">
        <v>6405072</v>
      </c>
      <c r="I29" s="27">
        <v>6136333</v>
      </c>
      <c r="J29" s="11"/>
      <c r="K29" s="11"/>
      <c r="L29" s="11"/>
      <c r="M29" s="11"/>
    </row>
    <row r="30" spans="1:13" x14ac:dyDescent="0.25">
      <c r="A30" s="4" t="s">
        <v>27</v>
      </c>
      <c r="B30" s="27">
        <v>80000000</v>
      </c>
      <c r="C30" s="27"/>
      <c r="D30" s="27"/>
      <c r="E30" s="28"/>
      <c r="F30" s="27"/>
      <c r="G30" s="27"/>
      <c r="H30" s="27"/>
      <c r="I30" s="27"/>
      <c r="J30" s="11"/>
      <c r="K30" s="11"/>
      <c r="L30" s="11"/>
      <c r="M30" s="11"/>
    </row>
    <row r="31" spans="1:13" x14ac:dyDescent="0.25">
      <c r="B31" s="29">
        <f>SUM(B28:B30)</f>
        <v>204334243.87</v>
      </c>
      <c r="C31" s="29">
        <f t="shared" ref="C31:I31" si="3">SUM(C28:C30)</f>
        <v>300151520</v>
      </c>
      <c r="D31" s="29">
        <f t="shared" si="3"/>
        <v>7596600</v>
      </c>
      <c r="E31" s="29">
        <f t="shared" si="3"/>
        <v>7198280</v>
      </c>
      <c r="F31" s="29">
        <f t="shared" si="3"/>
        <v>6600932</v>
      </c>
      <c r="G31" s="29">
        <f t="shared" si="3"/>
        <v>6644746</v>
      </c>
      <c r="H31" s="29">
        <f t="shared" si="3"/>
        <v>6405072</v>
      </c>
      <c r="I31" s="29">
        <f t="shared" si="3"/>
        <v>6136333</v>
      </c>
      <c r="J31" s="11"/>
      <c r="K31" s="11"/>
      <c r="L31" s="11"/>
      <c r="M31" s="11"/>
    </row>
    <row r="32" spans="1:13" x14ac:dyDescent="0.25">
      <c r="A32" s="8"/>
      <c r="B32" s="27"/>
      <c r="C32" s="27"/>
      <c r="D32" s="27"/>
      <c r="E32" s="28"/>
      <c r="F32" s="27"/>
      <c r="G32" s="27"/>
      <c r="H32" s="27"/>
      <c r="I32" s="27"/>
      <c r="J32" s="11"/>
      <c r="K32" s="11"/>
      <c r="L32" s="11"/>
      <c r="M32" s="11"/>
    </row>
    <row r="33" spans="1:13" x14ac:dyDescent="0.25">
      <c r="A33" s="52" t="s">
        <v>5</v>
      </c>
      <c r="B33" s="32"/>
      <c r="C33" s="27"/>
      <c r="D33" s="32"/>
      <c r="E33" s="33"/>
      <c r="F33" s="32"/>
      <c r="G33" s="32"/>
      <c r="H33" s="27"/>
      <c r="I33" s="27"/>
      <c r="J33" s="11"/>
      <c r="K33" s="11"/>
      <c r="L33" s="11"/>
      <c r="M33" s="11"/>
    </row>
    <row r="34" spans="1:13" s="4" customFormat="1" x14ac:dyDescent="0.25">
      <c r="A34" s="4" t="s">
        <v>32</v>
      </c>
      <c r="B34" s="27"/>
      <c r="C34" s="27"/>
      <c r="D34" s="27">
        <v>159725755</v>
      </c>
      <c r="E34" s="28">
        <v>310563402</v>
      </c>
      <c r="F34" s="27">
        <v>275511110</v>
      </c>
      <c r="G34" s="27">
        <v>542701142</v>
      </c>
      <c r="H34" s="27">
        <v>416050926</v>
      </c>
      <c r="I34" s="27">
        <v>401330225</v>
      </c>
      <c r="J34" s="12"/>
      <c r="K34" s="12"/>
      <c r="L34" s="12"/>
      <c r="M34" s="12"/>
    </row>
    <row r="35" spans="1:13" s="4" customFormat="1" x14ac:dyDescent="0.25">
      <c r="A35" s="4" t="s">
        <v>36</v>
      </c>
      <c r="B35" s="27"/>
      <c r="C35" s="27"/>
      <c r="D35" s="27"/>
      <c r="E35" s="28"/>
      <c r="F35" s="27"/>
      <c r="G35" s="27">
        <v>115757248</v>
      </c>
      <c r="H35" s="27"/>
      <c r="I35" s="27"/>
      <c r="J35" s="12"/>
      <c r="K35" s="12"/>
      <c r="L35" s="12"/>
      <c r="M35" s="12"/>
    </row>
    <row r="36" spans="1:13" s="4" customFormat="1" x14ac:dyDescent="0.25">
      <c r="A36" s="4" t="s">
        <v>20</v>
      </c>
      <c r="B36" s="27">
        <v>156829</v>
      </c>
      <c r="C36" s="27"/>
      <c r="D36" s="27"/>
      <c r="E36" s="28"/>
      <c r="F36" s="27"/>
      <c r="G36" s="27"/>
      <c r="H36" s="27"/>
      <c r="I36" s="27"/>
      <c r="J36" s="12"/>
      <c r="K36" s="12"/>
      <c r="L36" s="12"/>
      <c r="M36" s="12"/>
    </row>
    <row r="37" spans="1:13" x14ac:dyDescent="0.25">
      <c r="A37" t="s">
        <v>21</v>
      </c>
      <c r="B37" s="27">
        <v>43214</v>
      </c>
      <c r="C37" s="27"/>
      <c r="D37" s="27"/>
      <c r="E37" s="28"/>
      <c r="F37" s="27"/>
      <c r="G37" s="32"/>
      <c r="H37" s="27"/>
      <c r="I37" s="27"/>
      <c r="J37" s="11"/>
      <c r="K37" s="11"/>
      <c r="L37" s="11"/>
      <c r="M37" s="11"/>
    </row>
    <row r="38" spans="1:13" x14ac:dyDescent="0.25">
      <c r="A38" t="s">
        <v>22</v>
      </c>
      <c r="B38" s="27">
        <v>358536.31</v>
      </c>
      <c r="C38" s="27"/>
      <c r="D38" s="27"/>
      <c r="E38" s="28"/>
      <c r="F38" s="27"/>
      <c r="G38" s="27"/>
      <c r="H38" s="27"/>
      <c r="I38" s="27"/>
      <c r="J38" s="11"/>
      <c r="K38" s="11"/>
      <c r="L38" s="11"/>
      <c r="M38" s="11"/>
    </row>
    <row r="39" spans="1:13" x14ac:dyDescent="0.25">
      <c r="A39" t="s">
        <v>23</v>
      </c>
      <c r="B39" s="27">
        <v>1650000</v>
      </c>
      <c r="C39" s="27"/>
      <c r="D39" s="27"/>
      <c r="E39" s="28"/>
      <c r="F39" s="27"/>
      <c r="G39" s="27"/>
      <c r="H39" s="27"/>
      <c r="I39" s="27"/>
      <c r="J39" s="11"/>
      <c r="K39" s="11"/>
      <c r="L39" s="11"/>
      <c r="M39" s="11"/>
    </row>
    <row r="40" spans="1:13" x14ac:dyDescent="0.25">
      <c r="A40" t="s">
        <v>28</v>
      </c>
      <c r="B40" s="27"/>
      <c r="C40" s="27">
        <v>93508</v>
      </c>
      <c r="D40" s="27">
        <v>49264880</v>
      </c>
      <c r="E40" s="28">
        <v>49912242</v>
      </c>
      <c r="F40" s="27">
        <v>48877241</v>
      </c>
      <c r="G40" s="27">
        <v>54033735</v>
      </c>
      <c r="H40" s="27">
        <v>34102857</v>
      </c>
      <c r="I40" s="27">
        <v>3017591</v>
      </c>
      <c r="J40" s="11"/>
      <c r="K40" s="11"/>
      <c r="L40" s="11"/>
      <c r="M40" s="11"/>
    </row>
    <row r="41" spans="1:13" x14ac:dyDescent="0.25">
      <c r="A41" t="s">
        <v>29</v>
      </c>
      <c r="B41" s="27"/>
      <c r="C41" s="27">
        <v>564653</v>
      </c>
      <c r="D41" s="27">
        <v>2031913</v>
      </c>
      <c r="E41" s="28">
        <v>2148594</v>
      </c>
      <c r="F41" s="27">
        <v>3360865</v>
      </c>
      <c r="G41" s="27">
        <v>3506068</v>
      </c>
      <c r="H41" s="27">
        <v>2417308</v>
      </c>
      <c r="I41" s="27">
        <v>4808980</v>
      </c>
      <c r="J41" s="11"/>
      <c r="K41" s="11"/>
      <c r="L41" s="11"/>
      <c r="M41" s="11"/>
    </row>
    <row r="42" spans="1:13" x14ac:dyDescent="0.25">
      <c r="A42" t="s">
        <v>30</v>
      </c>
      <c r="B42" s="27"/>
      <c r="C42" s="27">
        <v>469197</v>
      </c>
      <c r="D42" s="27">
        <v>469198</v>
      </c>
      <c r="E42" s="28">
        <v>544667</v>
      </c>
      <c r="F42" s="27">
        <v>586835</v>
      </c>
      <c r="G42" s="27">
        <v>668930</v>
      </c>
      <c r="H42" s="27">
        <v>668930</v>
      </c>
      <c r="I42" s="27">
        <v>668930</v>
      </c>
      <c r="J42" s="11"/>
      <c r="K42" s="11"/>
      <c r="L42" s="11"/>
      <c r="M42" s="11"/>
    </row>
    <row r="43" spans="1:13" x14ac:dyDescent="0.25">
      <c r="A43" t="s">
        <v>31</v>
      </c>
      <c r="B43" s="27"/>
      <c r="C43" s="27"/>
      <c r="D43" s="27">
        <v>567992</v>
      </c>
      <c r="E43" s="28">
        <v>1451950</v>
      </c>
      <c r="F43" s="27"/>
      <c r="G43" s="27"/>
      <c r="H43" s="27"/>
      <c r="I43" s="27"/>
      <c r="J43" s="11"/>
      <c r="K43" s="11"/>
      <c r="L43" s="11"/>
      <c r="M43" s="11"/>
    </row>
    <row r="44" spans="1:13" x14ac:dyDescent="0.25">
      <c r="A44" t="s">
        <v>34</v>
      </c>
      <c r="B44" s="27"/>
      <c r="C44" s="27"/>
      <c r="D44" s="27"/>
      <c r="E44" s="28"/>
      <c r="F44" s="27">
        <v>3157648</v>
      </c>
      <c r="G44" s="27">
        <v>4846548</v>
      </c>
      <c r="H44" s="27">
        <v>5301443</v>
      </c>
      <c r="I44" s="27">
        <v>4119247</v>
      </c>
      <c r="J44" s="11"/>
      <c r="K44" s="11"/>
      <c r="L44" s="11"/>
      <c r="M44" s="11"/>
    </row>
    <row r="45" spans="1:13" x14ac:dyDescent="0.25">
      <c r="A45" t="s">
        <v>35</v>
      </c>
      <c r="B45" s="27"/>
      <c r="C45" s="27"/>
      <c r="D45" s="27"/>
      <c r="E45" s="28"/>
      <c r="F45" s="27">
        <v>693672</v>
      </c>
      <c r="G45" s="27">
        <v>693672</v>
      </c>
      <c r="H45" s="27"/>
      <c r="I45" s="27"/>
      <c r="J45" s="11"/>
      <c r="K45" s="11"/>
      <c r="L45" s="11"/>
      <c r="M45" s="11"/>
    </row>
    <row r="46" spans="1:13" x14ac:dyDescent="0.25">
      <c r="A46" t="s">
        <v>33</v>
      </c>
      <c r="B46" s="27"/>
      <c r="C46" s="27"/>
      <c r="D46" s="27">
        <v>134367</v>
      </c>
      <c r="E46" s="28">
        <v>189175</v>
      </c>
      <c r="F46" s="27">
        <v>205855</v>
      </c>
      <c r="G46" s="27">
        <v>205854</v>
      </c>
      <c r="H46" s="27"/>
      <c r="I46" s="27"/>
      <c r="J46" s="11"/>
      <c r="K46" s="11"/>
      <c r="L46" s="11"/>
      <c r="M46" s="11"/>
    </row>
    <row r="47" spans="1:13" x14ac:dyDescent="0.25">
      <c r="B47" s="29">
        <f>SUM(B34:B46)</f>
        <v>2208579.31</v>
      </c>
      <c r="C47" s="29">
        <f t="shared" ref="C47:H47" si="4">SUM(C34:C46)</f>
        <v>1127358</v>
      </c>
      <c r="D47" s="29">
        <f t="shared" si="4"/>
        <v>212194105</v>
      </c>
      <c r="E47" s="29">
        <f t="shared" si="4"/>
        <v>364810030</v>
      </c>
      <c r="F47" s="29">
        <f t="shared" si="4"/>
        <v>332393226</v>
      </c>
      <c r="G47" s="29">
        <f t="shared" si="4"/>
        <v>722413197</v>
      </c>
      <c r="H47" s="29">
        <f t="shared" si="4"/>
        <v>458541464</v>
      </c>
      <c r="I47" s="29">
        <f t="shared" ref="I47" si="5">SUM(I34:I46)</f>
        <v>413944973</v>
      </c>
      <c r="J47" s="11"/>
      <c r="K47" s="11"/>
      <c r="L47" s="11"/>
      <c r="M47" s="11"/>
    </row>
    <row r="48" spans="1:13" s="1" customFormat="1" x14ac:dyDescent="0.25">
      <c r="B48" s="32">
        <f t="shared" ref="B48:H48" si="6">SUM(B47,B31)</f>
        <v>206542823.18000001</v>
      </c>
      <c r="C48" s="32">
        <f t="shared" si="6"/>
        <v>301278878</v>
      </c>
      <c r="D48" s="32">
        <f t="shared" si="6"/>
        <v>219790705</v>
      </c>
      <c r="E48" s="32">
        <f t="shared" si="6"/>
        <v>372008310</v>
      </c>
      <c r="F48" s="32">
        <f t="shared" si="6"/>
        <v>338994158</v>
      </c>
      <c r="G48" s="32">
        <f t="shared" si="6"/>
        <v>729057943</v>
      </c>
      <c r="H48" s="32">
        <f t="shared" si="6"/>
        <v>464946536</v>
      </c>
      <c r="I48" s="32">
        <f t="shared" ref="I48" si="7">SUM(I47,I31)</f>
        <v>420081306</v>
      </c>
      <c r="J48" s="11"/>
      <c r="K48" s="11"/>
      <c r="L48" s="11"/>
      <c r="M48" s="11"/>
    </row>
    <row r="49" spans="1:13" x14ac:dyDescent="0.25">
      <c r="B49" s="30"/>
      <c r="C49" s="30"/>
      <c r="D49" s="30"/>
      <c r="E49" s="30"/>
      <c r="F49" s="30"/>
      <c r="G49" s="30"/>
      <c r="H49" s="30"/>
      <c r="I49" s="30"/>
      <c r="J49" s="11"/>
      <c r="K49" s="11"/>
      <c r="L49" s="11"/>
      <c r="M49" s="11"/>
    </row>
    <row r="50" spans="1:13" x14ac:dyDescent="0.25">
      <c r="A50" s="52" t="s">
        <v>70</v>
      </c>
      <c r="B50" s="32"/>
      <c r="C50" s="32"/>
      <c r="D50" s="32"/>
      <c r="E50" s="33"/>
      <c r="F50" s="32"/>
      <c r="G50" s="32"/>
      <c r="H50" s="27"/>
      <c r="I50" s="27"/>
      <c r="J50" s="11"/>
      <c r="K50" s="11"/>
      <c r="L50" s="11"/>
      <c r="M50" s="11"/>
    </row>
    <row r="51" spans="1:13" x14ac:dyDescent="0.25">
      <c r="A51" t="s">
        <v>2</v>
      </c>
      <c r="B51" s="27">
        <v>11000000</v>
      </c>
      <c r="C51" s="27">
        <v>11000000</v>
      </c>
      <c r="D51" s="27">
        <v>11000000</v>
      </c>
      <c r="E51" s="27">
        <v>11000000</v>
      </c>
      <c r="F51" s="27">
        <v>11000000</v>
      </c>
      <c r="G51" s="27">
        <v>16500000</v>
      </c>
      <c r="H51" s="27">
        <v>37125000</v>
      </c>
      <c r="I51" s="27">
        <v>42693750</v>
      </c>
      <c r="J51" s="11"/>
      <c r="K51" s="11"/>
      <c r="L51" s="11"/>
      <c r="M51" s="11"/>
    </row>
    <row r="52" spans="1:13" x14ac:dyDescent="0.25">
      <c r="A52" t="s">
        <v>12</v>
      </c>
      <c r="B52" s="27"/>
      <c r="C52" s="27">
        <v>935215</v>
      </c>
      <c r="D52" s="27"/>
      <c r="E52" s="28"/>
      <c r="F52" s="27"/>
      <c r="G52" s="27"/>
      <c r="H52" s="27"/>
      <c r="I52" s="27"/>
      <c r="J52" s="11"/>
      <c r="K52" s="11"/>
      <c r="L52" s="11"/>
      <c r="M52" s="11"/>
    </row>
    <row r="53" spans="1:13" x14ac:dyDescent="0.25">
      <c r="A53" t="s">
        <v>58</v>
      </c>
      <c r="B53" s="27">
        <v>935215</v>
      </c>
      <c r="C53" s="27"/>
      <c r="D53" s="27"/>
      <c r="E53" s="28"/>
      <c r="F53" s="27"/>
      <c r="G53" s="27"/>
      <c r="H53" s="27"/>
      <c r="I53" s="27"/>
      <c r="J53" s="11"/>
      <c r="K53" s="11"/>
      <c r="L53" s="11"/>
      <c r="M53" s="11"/>
    </row>
    <row r="54" spans="1:13" x14ac:dyDescent="0.25">
      <c r="A54" t="s">
        <v>19</v>
      </c>
      <c r="B54" s="27">
        <v>156000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/>
      <c r="J54" s="11"/>
      <c r="K54" s="11"/>
      <c r="L54" s="11"/>
      <c r="M54" s="11"/>
    </row>
    <row r="55" spans="1:13" x14ac:dyDescent="0.25">
      <c r="A55" t="s">
        <v>3</v>
      </c>
      <c r="B55" s="27">
        <v>1280190.07</v>
      </c>
      <c r="C55" s="27">
        <v>-18206786</v>
      </c>
      <c r="D55" s="27">
        <v>-15738797</v>
      </c>
      <c r="E55" s="27">
        <v>-8989369</v>
      </c>
      <c r="F55" s="27">
        <v>12597773</v>
      </c>
      <c r="G55" s="27">
        <v>26453585</v>
      </c>
      <c r="H55" s="27">
        <v>8444845</v>
      </c>
      <c r="I55" s="27">
        <v>4476340</v>
      </c>
      <c r="J55" s="11"/>
      <c r="K55" s="11"/>
      <c r="L55" s="11"/>
      <c r="M55" s="11"/>
    </row>
    <row r="56" spans="1:13" x14ac:dyDescent="0.25">
      <c r="A56" s="1"/>
      <c r="B56" s="29">
        <f>SUM(B51:B55)</f>
        <v>13371405.07</v>
      </c>
      <c r="C56" s="29">
        <f t="shared" ref="C56:H56" si="8">SUM(C51:C55)</f>
        <v>-6271571</v>
      </c>
      <c r="D56" s="29">
        <f t="shared" si="8"/>
        <v>-4738797</v>
      </c>
      <c r="E56" s="29">
        <f t="shared" si="8"/>
        <v>2010631</v>
      </c>
      <c r="F56" s="29">
        <f t="shared" si="8"/>
        <v>23597773</v>
      </c>
      <c r="G56" s="29">
        <f t="shared" si="8"/>
        <v>42953585</v>
      </c>
      <c r="H56" s="29">
        <f t="shared" si="8"/>
        <v>45569845</v>
      </c>
      <c r="I56" s="29">
        <f t="shared" ref="I56" si="9">SUM(I51:I55)</f>
        <v>47170090</v>
      </c>
      <c r="J56" s="11"/>
      <c r="K56" s="11"/>
      <c r="L56" s="11"/>
      <c r="M56" s="11"/>
    </row>
    <row r="57" spans="1:13" ht="15.75" thickBot="1" x14ac:dyDescent="0.3">
      <c r="A57" s="1"/>
      <c r="B57" s="35">
        <f t="shared" ref="B57:H57" si="10">B48+B56</f>
        <v>219914228.25</v>
      </c>
      <c r="C57" s="35">
        <f t="shared" si="10"/>
        <v>295007307</v>
      </c>
      <c r="D57" s="35">
        <f t="shared" si="10"/>
        <v>215051908</v>
      </c>
      <c r="E57" s="35">
        <f t="shared" si="10"/>
        <v>374018941</v>
      </c>
      <c r="F57" s="35">
        <f t="shared" si="10"/>
        <v>362591931</v>
      </c>
      <c r="G57" s="35">
        <f t="shared" si="10"/>
        <v>772011528</v>
      </c>
      <c r="H57" s="35">
        <f t="shared" si="10"/>
        <v>510516381</v>
      </c>
      <c r="I57" s="35">
        <f t="shared" ref="I57" si="11">I48+I56</f>
        <v>467251396</v>
      </c>
      <c r="J57" s="11"/>
      <c r="K57" s="11"/>
      <c r="L57" s="11"/>
      <c r="M57" s="11"/>
    </row>
    <row r="58" spans="1:13" x14ac:dyDescent="0.25">
      <c r="A58" s="1"/>
      <c r="B58" s="36"/>
      <c r="C58" s="36"/>
      <c r="D58" s="36"/>
      <c r="E58" s="37"/>
      <c r="F58" s="36"/>
      <c r="G58" s="36"/>
      <c r="H58" s="36"/>
      <c r="I58" s="36"/>
      <c r="J58" s="11"/>
      <c r="K58" s="11"/>
      <c r="L58" s="11"/>
      <c r="M58" s="11"/>
    </row>
    <row r="59" spans="1:13" s="1" customFormat="1" x14ac:dyDescent="0.25">
      <c r="A59" s="55" t="s">
        <v>72</v>
      </c>
      <c r="B59" s="56">
        <f>B56/(B51/10)</f>
        <v>12.155822790909092</v>
      </c>
      <c r="C59" s="56">
        <f t="shared" ref="C59:H59" si="12">C56/(C51/10)</f>
        <v>-5.7014281818181818</v>
      </c>
      <c r="D59" s="56">
        <f t="shared" si="12"/>
        <v>-4.3079972727272731</v>
      </c>
      <c r="E59" s="56">
        <f t="shared" si="12"/>
        <v>1.8278463636363635</v>
      </c>
      <c r="F59" s="56">
        <f t="shared" si="12"/>
        <v>21.452520909090911</v>
      </c>
      <c r="G59" s="56">
        <f t="shared" si="12"/>
        <v>26.032475757575757</v>
      </c>
      <c r="H59" s="56">
        <f t="shared" si="12"/>
        <v>12.274705723905724</v>
      </c>
      <c r="I59" s="56">
        <f t="shared" ref="I59" si="13">I56/(I51/10)</f>
        <v>11.048476650563607</v>
      </c>
      <c r="J59" s="11"/>
      <c r="K59" s="11"/>
      <c r="L59" s="11"/>
      <c r="M59" s="11"/>
    </row>
    <row r="60" spans="1:13" x14ac:dyDescent="0.25">
      <c r="A60" s="55" t="s">
        <v>73</v>
      </c>
      <c r="B60" s="32">
        <f>B51/10</f>
        <v>1100000</v>
      </c>
      <c r="C60" s="32">
        <f t="shared" ref="C60:H60" si="14">C51/10</f>
        <v>1100000</v>
      </c>
      <c r="D60" s="32">
        <f t="shared" si="14"/>
        <v>1100000</v>
      </c>
      <c r="E60" s="32">
        <f t="shared" si="14"/>
        <v>1100000</v>
      </c>
      <c r="F60" s="32">
        <f t="shared" si="14"/>
        <v>1100000</v>
      </c>
      <c r="G60" s="32">
        <f t="shared" si="14"/>
        <v>1650000</v>
      </c>
      <c r="H60" s="32">
        <f t="shared" si="14"/>
        <v>3712500</v>
      </c>
      <c r="I60" s="32">
        <f t="shared" ref="I60" si="15">I51/10</f>
        <v>4269375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"/>
  <sheetViews>
    <sheetView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J28" sqref="J28"/>
    </sheetView>
  </sheetViews>
  <sheetFormatPr defaultRowHeight="15" x14ac:dyDescent="0.25"/>
  <cols>
    <col min="1" max="1" width="39" customWidth="1"/>
    <col min="2" max="4" width="15.28515625" bestFit="1" customWidth="1"/>
    <col min="5" max="6" width="16.85546875" bestFit="1" customWidth="1"/>
    <col min="7" max="8" width="15.28515625" style="5" bestFit="1" customWidth="1"/>
  </cols>
  <sheetData>
    <row r="1" spans="1:12" ht="15.75" x14ac:dyDescent="0.25">
      <c r="A1" s="2" t="s">
        <v>17</v>
      </c>
      <c r="B1" s="2"/>
      <c r="C1" s="2"/>
      <c r="D1" s="2"/>
      <c r="E1" s="2"/>
    </row>
    <row r="2" spans="1:12" ht="15.75" x14ac:dyDescent="0.25">
      <c r="A2" s="2" t="s">
        <v>88</v>
      </c>
      <c r="G2"/>
      <c r="H2"/>
    </row>
    <row r="3" spans="1:12" x14ac:dyDescent="0.25">
      <c r="A3" s="1" t="s">
        <v>66</v>
      </c>
      <c r="G3"/>
      <c r="H3"/>
    </row>
    <row r="4" spans="1:12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12" ht="15.75" x14ac:dyDescent="0.25">
      <c r="A5" s="2"/>
      <c r="B5" s="38"/>
      <c r="C5" s="38"/>
      <c r="D5" s="38"/>
      <c r="E5" s="38"/>
      <c r="F5" s="38"/>
      <c r="G5" s="30"/>
      <c r="H5" s="30"/>
    </row>
    <row r="6" spans="1:12" x14ac:dyDescent="0.25">
      <c r="A6" s="55" t="s">
        <v>89</v>
      </c>
      <c r="B6" s="27">
        <v>766971162</v>
      </c>
      <c r="C6" s="27">
        <v>954540568</v>
      </c>
      <c r="D6" s="27">
        <v>905238895</v>
      </c>
      <c r="E6" s="27">
        <v>1112137664</v>
      </c>
      <c r="F6" s="27">
        <v>1355124137</v>
      </c>
      <c r="G6" s="27">
        <v>795547680</v>
      </c>
      <c r="H6" s="27">
        <v>671678923</v>
      </c>
      <c r="I6" s="15"/>
      <c r="J6" s="15"/>
      <c r="K6" s="15"/>
      <c r="L6" s="15"/>
    </row>
    <row r="7" spans="1:12" s="4" customFormat="1" x14ac:dyDescent="0.25">
      <c r="A7" t="s">
        <v>90</v>
      </c>
      <c r="B7" s="27">
        <v>707179243</v>
      </c>
      <c r="C7" s="39">
        <v>879980297</v>
      </c>
      <c r="D7" s="27">
        <v>836580339</v>
      </c>
      <c r="E7" s="27">
        <v>1027938245</v>
      </c>
      <c r="F7" s="27">
        <v>1253342857</v>
      </c>
      <c r="G7" s="27">
        <v>710077463</v>
      </c>
      <c r="H7" s="27">
        <v>592253460</v>
      </c>
      <c r="I7" s="16"/>
      <c r="J7" s="16"/>
      <c r="K7" s="16"/>
      <c r="L7" s="16"/>
    </row>
    <row r="8" spans="1:12" s="1" customFormat="1" x14ac:dyDescent="0.25">
      <c r="A8" s="55" t="s">
        <v>91</v>
      </c>
      <c r="B8" s="33">
        <f>B6-B7</f>
        <v>59791919</v>
      </c>
      <c r="C8" s="33">
        <f t="shared" ref="C8:H8" si="0">C6-C7</f>
        <v>74560271</v>
      </c>
      <c r="D8" s="33">
        <f t="shared" si="0"/>
        <v>68658556</v>
      </c>
      <c r="E8" s="33">
        <f t="shared" si="0"/>
        <v>84199419</v>
      </c>
      <c r="F8" s="33">
        <f t="shared" si="0"/>
        <v>101781280</v>
      </c>
      <c r="G8" s="33">
        <f t="shared" si="0"/>
        <v>85470217</v>
      </c>
      <c r="H8" s="33">
        <f t="shared" si="0"/>
        <v>79425463</v>
      </c>
      <c r="I8" s="13"/>
      <c r="J8" s="13"/>
      <c r="K8" s="13"/>
      <c r="L8" s="13"/>
    </row>
    <row r="9" spans="1:12" s="1" customFormat="1" x14ac:dyDescent="0.25">
      <c r="A9" s="55" t="s">
        <v>92</v>
      </c>
      <c r="B9" s="33">
        <f>B10</f>
        <v>25562939</v>
      </c>
      <c r="C9" s="33">
        <f t="shared" ref="C9:G9" si="1">C10</f>
        <v>29160047</v>
      </c>
      <c r="D9" s="33">
        <f t="shared" si="1"/>
        <v>24704978</v>
      </c>
      <c r="E9" s="33">
        <f t="shared" si="1"/>
        <v>27923116</v>
      </c>
      <c r="F9" s="33">
        <f t="shared" si="1"/>
        <v>31534240</v>
      </c>
      <c r="G9" s="33">
        <f t="shared" si="1"/>
        <v>34485815</v>
      </c>
      <c r="H9" s="33">
        <f>H10</f>
        <v>31792199</v>
      </c>
      <c r="I9" s="13"/>
      <c r="J9" s="13"/>
      <c r="K9" s="13"/>
      <c r="L9" s="13"/>
    </row>
    <row r="10" spans="1:12" s="4" customFormat="1" x14ac:dyDescent="0.25">
      <c r="A10" s="4" t="s">
        <v>37</v>
      </c>
      <c r="B10" s="27">
        <v>25562939</v>
      </c>
      <c r="C10" s="27">
        <v>29160047</v>
      </c>
      <c r="D10" s="27">
        <v>24704978</v>
      </c>
      <c r="E10" s="27">
        <v>27923116</v>
      </c>
      <c r="F10" s="27">
        <v>31534240</v>
      </c>
      <c r="G10" s="27">
        <v>34485815</v>
      </c>
      <c r="H10" s="27">
        <v>31792199</v>
      </c>
      <c r="I10" s="16"/>
      <c r="J10" s="16"/>
      <c r="K10" s="16"/>
      <c r="L10" s="16"/>
    </row>
    <row r="11" spans="1:12" s="4" customFormat="1" x14ac:dyDescent="0.25">
      <c r="A11" s="55" t="s">
        <v>93</v>
      </c>
      <c r="B11" s="33">
        <f t="shared" ref="B11:H11" si="2">B8-B9</f>
        <v>34228980</v>
      </c>
      <c r="C11" s="33">
        <f t="shared" si="2"/>
        <v>45400224</v>
      </c>
      <c r="D11" s="33">
        <f t="shared" si="2"/>
        <v>43953578</v>
      </c>
      <c r="E11" s="33">
        <f t="shared" si="2"/>
        <v>56276303</v>
      </c>
      <c r="F11" s="33">
        <f t="shared" si="2"/>
        <v>70247040</v>
      </c>
      <c r="G11" s="33">
        <f t="shared" si="2"/>
        <v>50984402</v>
      </c>
      <c r="H11" s="33">
        <f t="shared" si="2"/>
        <v>47633264</v>
      </c>
      <c r="I11" s="16"/>
      <c r="J11" s="16"/>
      <c r="K11" s="16"/>
      <c r="L11" s="16"/>
    </row>
    <row r="12" spans="1:12" s="4" customFormat="1" x14ac:dyDescent="0.25">
      <c r="A12" s="57" t="s">
        <v>94</v>
      </c>
      <c r="B12" s="33">
        <f>B14+B15-B13-B16</f>
        <v>-36102319</v>
      </c>
      <c r="C12" s="33">
        <f t="shared" ref="C12:H12" si="3">C14+C15-C13-C16</f>
        <v>-33472386</v>
      </c>
      <c r="D12" s="33">
        <f t="shared" si="3"/>
        <v>-27358562</v>
      </c>
      <c r="E12" s="33">
        <f t="shared" si="3"/>
        <v>-24403761</v>
      </c>
      <c r="F12" s="33">
        <f t="shared" si="3"/>
        <v>-34780140</v>
      </c>
      <c r="G12" s="33">
        <f t="shared" si="3"/>
        <v>-41431595</v>
      </c>
      <c r="H12" s="33">
        <f t="shared" si="3"/>
        <v>-41968455</v>
      </c>
      <c r="I12" s="16"/>
      <c r="J12" s="16"/>
      <c r="K12" s="16"/>
      <c r="L12" s="16"/>
    </row>
    <row r="13" spans="1:12" s="4" customFormat="1" x14ac:dyDescent="0.25">
      <c r="A13" s="4" t="s">
        <v>40</v>
      </c>
      <c r="B13" s="27">
        <v>36264000</v>
      </c>
      <c r="C13" s="27">
        <v>33856292</v>
      </c>
      <c r="D13" s="27">
        <v>27515156</v>
      </c>
      <c r="E13" s="27">
        <v>24470483</v>
      </c>
      <c r="F13" s="27">
        <v>35027363</v>
      </c>
      <c r="G13" s="27">
        <v>42088846</v>
      </c>
      <c r="H13" s="27">
        <v>42521859</v>
      </c>
      <c r="I13" s="16"/>
      <c r="J13" s="16"/>
      <c r="K13" s="16"/>
      <c r="L13" s="16"/>
    </row>
    <row r="14" spans="1:12" s="4" customFormat="1" x14ac:dyDescent="0.25">
      <c r="A14" s="4" t="s">
        <v>39</v>
      </c>
      <c r="B14" s="27"/>
      <c r="C14" s="27">
        <v>383906</v>
      </c>
      <c r="D14" s="27">
        <v>156594</v>
      </c>
      <c r="E14" s="27">
        <v>66722</v>
      </c>
      <c r="F14" s="27">
        <v>247223</v>
      </c>
      <c r="G14" s="27">
        <v>657251</v>
      </c>
      <c r="H14" s="27">
        <v>553404</v>
      </c>
      <c r="I14" s="16"/>
      <c r="J14" s="16"/>
      <c r="K14" s="16"/>
      <c r="L14" s="16"/>
    </row>
    <row r="15" spans="1:12" s="4" customFormat="1" x14ac:dyDescent="0.25">
      <c r="A15" s="4" t="s">
        <v>6</v>
      </c>
      <c r="B15" s="27">
        <v>161681</v>
      </c>
      <c r="C15" s="27"/>
      <c r="D15" s="27"/>
      <c r="E15" s="27"/>
      <c r="F15" s="27"/>
      <c r="G15" s="27"/>
      <c r="H15" s="27"/>
      <c r="I15" s="16"/>
      <c r="J15" s="16"/>
      <c r="K15" s="16"/>
      <c r="L15" s="16"/>
    </row>
    <row r="16" spans="1:12" s="4" customFormat="1" x14ac:dyDescent="0.25">
      <c r="A16" s="4" t="s">
        <v>38</v>
      </c>
      <c r="B16" s="27"/>
      <c r="C16" s="27"/>
      <c r="D16" s="27"/>
      <c r="E16" s="27"/>
      <c r="F16" s="27"/>
      <c r="G16" s="27"/>
      <c r="H16" s="27"/>
      <c r="I16" s="16"/>
      <c r="J16" s="16"/>
      <c r="K16" s="16"/>
      <c r="L16" s="16"/>
    </row>
    <row r="17" spans="1:12" s="4" customFormat="1" x14ac:dyDescent="0.25">
      <c r="A17" s="55" t="s">
        <v>95</v>
      </c>
      <c r="B17" s="32">
        <f>B11+B12</f>
        <v>-1873339</v>
      </c>
      <c r="C17" s="32">
        <f t="shared" ref="C17:H17" si="4">C11+C12</f>
        <v>11927838</v>
      </c>
      <c r="D17" s="32">
        <f t="shared" si="4"/>
        <v>16595016</v>
      </c>
      <c r="E17" s="32">
        <f t="shared" si="4"/>
        <v>31872542</v>
      </c>
      <c r="F17" s="32">
        <f t="shared" si="4"/>
        <v>35466900</v>
      </c>
      <c r="G17" s="32">
        <f t="shared" si="4"/>
        <v>9552807</v>
      </c>
      <c r="H17" s="32">
        <f t="shared" si="4"/>
        <v>5664809</v>
      </c>
      <c r="I17" s="16"/>
      <c r="J17" s="16"/>
      <c r="K17" s="16"/>
      <c r="L17" s="16"/>
    </row>
    <row r="18" spans="1:12" x14ac:dyDescent="0.25">
      <c r="A18" s="4" t="s">
        <v>96</v>
      </c>
      <c r="B18" s="27"/>
      <c r="C18" s="27">
        <v>567992</v>
      </c>
      <c r="D18" s="27">
        <v>790239</v>
      </c>
      <c r="E18" s="27">
        <v>1517740</v>
      </c>
      <c r="F18" s="27">
        <v>1688900</v>
      </c>
      <c r="G18" s="27">
        <v>454896</v>
      </c>
      <c r="H18" s="27">
        <v>269753</v>
      </c>
      <c r="I18" s="15"/>
      <c r="J18" s="15"/>
      <c r="K18" s="15"/>
      <c r="L18" s="15"/>
    </row>
    <row r="19" spans="1:12" x14ac:dyDescent="0.25">
      <c r="A19" s="4"/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/>
      <c r="I19" s="15"/>
      <c r="J19" s="15"/>
      <c r="K19" s="15"/>
      <c r="L19" s="15"/>
    </row>
    <row r="20" spans="1:12" x14ac:dyDescent="0.25">
      <c r="A20" s="55" t="s">
        <v>97</v>
      </c>
      <c r="B20" s="40">
        <f>B17-B18</f>
        <v>-1873339</v>
      </c>
      <c r="C20" s="40">
        <f t="shared" ref="C20:H20" si="5">C17-C18</f>
        <v>11359846</v>
      </c>
      <c r="D20" s="40">
        <f t="shared" si="5"/>
        <v>15804777</v>
      </c>
      <c r="E20" s="40">
        <f t="shared" si="5"/>
        <v>30354802</v>
      </c>
      <c r="F20" s="40">
        <f t="shared" si="5"/>
        <v>33778000</v>
      </c>
      <c r="G20" s="40">
        <f t="shared" si="5"/>
        <v>9097911</v>
      </c>
      <c r="H20" s="40">
        <f t="shared" si="5"/>
        <v>5395056</v>
      </c>
      <c r="I20" s="15"/>
      <c r="J20" s="15"/>
      <c r="K20" s="15"/>
      <c r="L20" s="15"/>
    </row>
    <row r="21" spans="1:12" x14ac:dyDescent="0.25">
      <c r="B21" s="36"/>
      <c r="C21" s="36"/>
      <c r="D21" s="36"/>
      <c r="E21" s="32"/>
      <c r="F21" s="32"/>
      <c r="G21" s="32"/>
      <c r="H21" s="32"/>
      <c r="I21" s="15"/>
      <c r="J21" s="15"/>
      <c r="K21" s="15"/>
      <c r="L21" s="15"/>
    </row>
    <row r="22" spans="1:12" x14ac:dyDescent="0.25">
      <c r="A22" s="52" t="s">
        <v>98</v>
      </c>
      <c r="B22" s="36">
        <v>-15053258</v>
      </c>
      <c r="C22" s="36">
        <f t="shared" ref="C22:H22" si="6">SUM(C23:C24)</f>
        <v>-9827071</v>
      </c>
      <c r="D22" s="36">
        <f t="shared" si="6"/>
        <v>-7775990</v>
      </c>
      <c r="E22" s="36">
        <f t="shared" si="6"/>
        <v>-7572020</v>
      </c>
      <c r="F22" s="36">
        <f t="shared" si="6"/>
        <v>-12222189</v>
      </c>
      <c r="G22" s="36">
        <f t="shared" si="6"/>
        <v>-6481653</v>
      </c>
      <c r="H22" s="36">
        <f t="shared" si="6"/>
        <v>-3794811</v>
      </c>
      <c r="I22" s="15"/>
      <c r="J22" s="15"/>
      <c r="K22" s="15"/>
      <c r="L22" s="15"/>
    </row>
    <row r="23" spans="1:12" x14ac:dyDescent="0.25">
      <c r="A23" t="s">
        <v>7</v>
      </c>
      <c r="B23" s="27"/>
      <c r="C23" s="27">
        <v>-10208431</v>
      </c>
      <c r="D23" s="27">
        <v>-8628670</v>
      </c>
      <c r="E23" s="27">
        <v>-7715008</v>
      </c>
      <c r="F23" s="27">
        <v>-12178375</v>
      </c>
      <c r="G23" s="27">
        <v>-6721326</v>
      </c>
      <c r="H23" s="27">
        <v>-4063551</v>
      </c>
      <c r="I23" s="15"/>
      <c r="J23" s="15"/>
      <c r="K23" s="15"/>
      <c r="L23" s="15"/>
    </row>
    <row r="24" spans="1:12" x14ac:dyDescent="0.25">
      <c r="A24" t="s">
        <v>11</v>
      </c>
      <c r="B24" s="30"/>
      <c r="C24" s="30">
        <v>381360</v>
      </c>
      <c r="D24" s="30">
        <v>852680</v>
      </c>
      <c r="E24" s="30">
        <v>142988</v>
      </c>
      <c r="F24" s="30">
        <v>-43814</v>
      </c>
      <c r="G24" s="30">
        <v>239673</v>
      </c>
      <c r="H24" s="30">
        <v>268740</v>
      </c>
      <c r="I24" s="15"/>
      <c r="J24" s="15"/>
      <c r="K24" s="15"/>
      <c r="L24" s="15"/>
    </row>
    <row r="25" spans="1:12" x14ac:dyDescent="0.25">
      <c r="A25" s="55" t="s">
        <v>99</v>
      </c>
      <c r="B25" s="40">
        <f>B20+B22</f>
        <v>-16926597</v>
      </c>
      <c r="C25" s="40">
        <f t="shared" ref="C25:H25" si="7">C20+C22</f>
        <v>1532775</v>
      </c>
      <c r="D25" s="40">
        <f t="shared" si="7"/>
        <v>8028787</v>
      </c>
      <c r="E25" s="40">
        <f t="shared" si="7"/>
        <v>22782782</v>
      </c>
      <c r="F25" s="40">
        <f t="shared" si="7"/>
        <v>21555811</v>
      </c>
      <c r="G25" s="40">
        <f t="shared" si="7"/>
        <v>2616258</v>
      </c>
      <c r="H25" s="40">
        <f t="shared" si="7"/>
        <v>1600245</v>
      </c>
      <c r="I25" s="15"/>
      <c r="J25" s="15"/>
      <c r="K25" s="15"/>
      <c r="L25" s="15"/>
    </row>
    <row r="26" spans="1:12" x14ac:dyDescent="0.25">
      <c r="A26" s="1"/>
      <c r="B26" s="19"/>
      <c r="C26" s="19"/>
      <c r="D26" s="19"/>
      <c r="E26" s="19"/>
      <c r="F26" s="19"/>
      <c r="G26" s="19"/>
      <c r="H26" s="19"/>
      <c r="I26" s="15"/>
      <c r="J26" s="15"/>
      <c r="K26" s="15"/>
      <c r="L26" s="15"/>
    </row>
    <row r="27" spans="1:12" x14ac:dyDescent="0.25">
      <c r="A27" s="55" t="s">
        <v>100</v>
      </c>
      <c r="B27" s="18">
        <f>B25/('1'!C51/10)</f>
        <v>-15.387815454545455</v>
      </c>
      <c r="C27" s="18">
        <f>C25/('1'!D51/10)</f>
        <v>1.3934318181818182</v>
      </c>
      <c r="D27" s="18">
        <f>D25/('1'!E51/10)</f>
        <v>7.298897272727273</v>
      </c>
      <c r="E27" s="18">
        <f>E25/('1'!F51/10)</f>
        <v>20.71162</v>
      </c>
      <c r="F27" s="18">
        <f>F25/('1'!G51/10)</f>
        <v>13.064127878787879</v>
      </c>
      <c r="G27" s="18">
        <f>G25/('1'!H51/10)</f>
        <v>0.70471595959595956</v>
      </c>
      <c r="H27" s="18">
        <f>H25/('1'!I51/10)</f>
        <v>0.37481949934123848</v>
      </c>
      <c r="I27" s="15"/>
      <c r="J27" s="15"/>
      <c r="K27" s="15"/>
      <c r="L27" s="15"/>
    </row>
    <row r="28" spans="1:12" x14ac:dyDescent="0.25">
      <c r="A28" s="57" t="s">
        <v>101</v>
      </c>
      <c r="B28">
        <v>1100000</v>
      </c>
      <c r="C28">
        <v>1100000</v>
      </c>
      <c r="D28">
        <v>1100000</v>
      </c>
      <c r="E28">
        <v>1100000</v>
      </c>
      <c r="F28" s="15">
        <v>1650000</v>
      </c>
      <c r="G28" s="15">
        <v>3712500</v>
      </c>
      <c r="H28" s="15">
        <v>3712500</v>
      </c>
      <c r="I28" s="15"/>
      <c r="J28" s="15"/>
      <c r="K28" s="15"/>
      <c r="L28" s="15"/>
    </row>
    <row r="29" spans="1:12" x14ac:dyDescent="0.25">
      <c r="G29" s="15"/>
      <c r="H29" s="15"/>
      <c r="I29" s="15"/>
      <c r="J29" s="15"/>
      <c r="K29" s="15"/>
      <c r="L29" s="15"/>
    </row>
    <row r="30" spans="1:12" x14ac:dyDescent="0.25">
      <c r="G30" s="15"/>
      <c r="H30" s="15"/>
      <c r="I30" s="15"/>
      <c r="J30" s="15"/>
      <c r="K30" s="15"/>
      <c r="L30" s="15"/>
    </row>
    <row r="31" spans="1:12" x14ac:dyDescent="0.25">
      <c r="G31" s="15"/>
      <c r="H31" s="15"/>
      <c r="I31" s="15"/>
      <c r="J31" s="15"/>
      <c r="K31" s="15"/>
      <c r="L31" s="15"/>
    </row>
    <row r="32" spans="1:12" x14ac:dyDescent="0.25">
      <c r="G32" s="15"/>
      <c r="H32" s="15"/>
      <c r="I32" s="15"/>
      <c r="J32" s="15"/>
      <c r="K32" s="15"/>
      <c r="L32" s="15"/>
    </row>
    <row r="33" spans="7:12" x14ac:dyDescent="0.25">
      <c r="G33" s="15"/>
      <c r="H33" s="15"/>
      <c r="I33" s="15"/>
      <c r="J33" s="15"/>
      <c r="K33" s="15"/>
      <c r="L33" s="15"/>
    </row>
    <row r="34" spans="7:12" x14ac:dyDescent="0.25">
      <c r="G34" s="15"/>
      <c r="H34" s="15"/>
      <c r="I34" s="15"/>
      <c r="J34" s="15"/>
      <c r="K34" s="15"/>
      <c r="L34" s="15"/>
    </row>
    <row r="35" spans="7:12" x14ac:dyDescent="0.25">
      <c r="G35" s="15"/>
      <c r="H35" s="15"/>
      <c r="I35" s="15"/>
      <c r="J35" s="15"/>
      <c r="K35" s="15"/>
      <c r="L35" s="15"/>
    </row>
    <row r="36" spans="7:12" x14ac:dyDescent="0.25">
      <c r="G36" s="15"/>
      <c r="H36" s="15"/>
      <c r="I36" s="15"/>
      <c r="J36" s="15"/>
      <c r="K36" s="15"/>
      <c r="L36" s="15"/>
    </row>
    <row r="37" spans="7:12" x14ac:dyDescent="0.25">
      <c r="G37" s="15"/>
      <c r="H37" s="15"/>
      <c r="I37" s="15"/>
      <c r="J37" s="15"/>
      <c r="K37" s="15"/>
      <c r="L37" s="15"/>
    </row>
    <row r="38" spans="7:12" x14ac:dyDescent="0.25">
      <c r="G38" s="15"/>
      <c r="H38" s="15"/>
      <c r="I38" s="15"/>
      <c r="J38" s="15"/>
      <c r="K38" s="15"/>
      <c r="L38" s="15"/>
    </row>
    <row r="39" spans="7:12" x14ac:dyDescent="0.25">
      <c r="G39" s="15"/>
      <c r="H39" s="15"/>
      <c r="I39" s="15"/>
      <c r="J39" s="15"/>
      <c r="K39" s="15"/>
      <c r="L39" s="15"/>
    </row>
    <row r="40" spans="7:12" x14ac:dyDescent="0.25">
      <c r="G40" s="15"/>
      <c r="H40" s="15"/>
      <c r="I40" s="15"/>
      <c r="J40" s="15"/>
      <c r="K40" s="15"/>
      <c r="L40" s="15"/>
    </row>
    <row r="41" spans="7:12" x14ac:dyDescent="0.25">
      <c r="G41" s="15"/>
      <c r="H41" s="15"/>
      <c r="I41" s="15"/>
      <c r="J41" s="15"/>
      <c r="K41" s="15"/>
      <c r="L41" s="15"/>
    </row>
    <row r="42" spans="7:12" x14ac:dyDescent="0.25">
      <c r="G42" s="15"/>
      <c r="H42" s="15"/>
      <c r="I42" s="15"/>
      <c r="J42" s="15"/>
      <c r="K42" s="15"/>
      <c r="L42" s="15"/>
    </row>
    <row r="43" spans="7:12" x14ac:dyDescent="0.25">
      <c r="G43" s="15"/>
      <c r="H43" s="15"/>
      <c r="I43" s="15"/>
      <c r="J43" s="15"/>
      <c r="K43" s="15"/>
      <c r="L43" s="15"/>
    </row>
    <row r="44" spans="7:12" x14ac:dyDescent="0.25">
      <c r="G44" s="15"/>
      <c r="H44" s="15"/>
      <c r="I44" s="15"/>
      <c r="J44" s="15"/>
      <c r="K44" s="15"/>
      <c r="L44" s="15"/>
    </row>
    <row r="45" spans="7:12" x14ac:dyDescent="0.25">
      <c r="G45" s="15"/>
      <c r="H45" s="15"/>
      <c r="I45" s="15"/>
      <c r="J45" s="15"/>
      <c r="K45" s="15"/>
      <c r="L45" s="15"/>
    </row>
    <row r="46" spans="7:12" x14ac:dyDescent="0.25">
      <c r="G46" s="15"/>
      <c r="H46" s="15"/>
      <c r="I46" s="15"/>
      <c r="J46" s="15"/>
      <c r="K46" s="15"/>
      <c r="L46" s="15"/>
    </row>
    <row r="47" spans="7:12" x14ac:dyDescent="0.25">
      <c r="G47" s="15"/>
      <c r="H47" s="15"/>
      <c r="I47" s="15"/>
      <c r="J47" s="15"/>
      <c r="K47" s="15"/>
      <c r="L47" s="15"/>
    </row>
    <row r="48" spans="7:12" x14ac:dyDescent="0.25">
      <c r="G48" s="15"/>
      <c r="H48" s="15"/>
      <c r="I48" s="15"/>
      <c r="J48" s="15"/>
      <c r="K48" s="15"/>
      <c r="L48" s="15"/>
    </row>
    <row r="49" spans="1:12" x14ac:dyDescent="0.25">
      <c r="G49" s="15"/>
      <c r="H49" s="15"/>
      <c r="I49" s="15"/>
      <c r="J49" s="15"/>
      <c r="K49" s="15"/>
      <c r="L49" s="15"/>
    </row>
    <row r="51" spans="1:12" x14ac:dyDescent="0.25">
      <c r="A51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7"/>
  <sheetViews>
    <sheetView tabSelected="1" workbookViewId="0">
      <pane xSplit="1" ySplit="4" topLeftCell="B28" activePane="bottomRight" state="frozen"/>
      <selection pane="topRight" activeCell="B1" sqref="B1"/>
      <selection pane="bottomLeft" activeCell="A6" sqref="A6"/>
      <selection pane="bottomRight" activeCell="B45" sqref="B45"/>
    </sheetView>
  </sheetViews>
  <sheetFormatPr defaultRowHeight="15" x14ac:dyDescent="0.25"/>
  <cols>
    <col min="1" max="1" width="42.140625" customWidth="1"/>
    <col min="2" max="2" width="15" style="21" customWidth="1"/>
    <col min="3" max="3" width="13.42578125" style="10" customWidth="1"/>
    <col min="4" max="4" width="14.28515625" style="10" customWidth="1"/>
    <col min="5" max="5" width="13.42578125" style="10" customWidth="1"/>
    <col min="6" max="6" width="14.28515625" style="10" bestFit="1" customWidth="1"/>
    <col min="7" max="7" width="15" style="10" bestFit="1" customWidth="1"/>
    <col min="8" max="9" width="16" style="11" bestFit="1" customWidth="1"/>
  </cols>
  <sheetData>
    <row r="1" spans="1:13" ht="15.75" x14ac:dyDescent="0.25">
      <c r="A1" s="2" t="s">
        <v>17</v>
      </c>
      <c r="B1" s="20"/>
      <c r="C1" s="9"/>
      <c r="D1" s="9"/>
      <c r="E1" s="9"/>
      <c r="F1" s="9"/>
    </row>
    <row r="2" spans="1:13" x14ac:dyDescent="0.25">
      <c r="A2" s="1" t="s">
        <v>87</v>
      </c>
      <c r="B2"/>
      <c r="C2"/>
      <c r="D2"/>
      <c r="E2"/>
      <c r="F2"/>
      <c r="G2"/>
      <c r="H2"/>
      <c r="I2"/>
    </row>
    <row r="3" spans="1:13" x14ac:dyDescent="0.25">
      <c r="A3" s="1" t="s">
        <v>66</v>
      </c>
      <c r="B3"/>
      <c r="C3"/>
      <c r="D3"/>
      <c r="E3"/>
      <c r="F3"/>
      <c r="G3"/>
      <c r="H3"/>
      <c r="I3"/>
    </row>
    <row r="4" spans="1:13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13" ht="15.75" x14ac:dyDescent="0.25">
      <c r="A5" s="55" t="s">
        <v>74</v>
      </c>
      <c r="B5" s="41"/>
      <c r="C5" s="42"/>
      <c r="D5" s="42"/>
      <c r="E5" s="42"/>
      <c r="F5" s="42"/>
      <c r="G5" s="42"/>
      <c r="H5" s="27"/>
      <c r="I5" s="27"/>
    </row>
    <row r="6" spans="1:13" x14ac:dyDescent="0.25">
      <c r="A6" s="52" t="s">
        <v>75</v>
      </c>
      <c r="B6" s="43"/>
      <c r="C6" s="44"/>
      <c r="D6" s="44"/>
      <c r="E6" s="44"/>
      <c r="F6" s="44"/>
      <c r="G6" s="44"/>
      <c r="H6" s="27"/>
      <c r="I6" s="27"/>
    </row>
    <row r="7" spans="1:13" x14ac:dyDescent="0.25">
      <c r="A7" t="s">
        <v>14</v>
      </c>
      <c r="B7" s="43">
        <v>1160487690</v>
      </c>
      <c r="C7" s="44">
        <v>716146500</v>
      </c>
      <c r="D7" s="44">
        <v>1026521395</v>
      </c>
      <c r="E7" s="27">
        <v>904481151</v>
      </c>
      <c r="F7" s="44">
        <v>1058586188</v>
      </c>
      <c r="G7" s="44">
        <v>1349923976</v>
      </c>
      <c r="H7" s="27">
        <v>819863856</v>
      </c>
      <c r="I7" s="27">
        <v>643956556</v>
      </c>
      <c r="J7" s="11"/>
      <c r="K7" s="11"/>
      <c r="L7" s="11"/>
      <c r="M7" s="11"/>
    </row>
    <row r="8" spans="1:13" ht="15.75" x14ac:dyDescent="0.25">
      <c r="A8" s="6" t="s">
        <v>46</v>
      </c>
      <c r="B8" s="43">
        <v>13307160</v>
      </c>
      <c r="C8" s="44"/>
      <c r="D8" s="44"/>
      <c r="E8" s="27">
        <v>-999390206</v>
      </c>
      <c r="F8" s="44"/>
      <c r="G8" s="44"/>
      <c r="H8" s="27"/>
      <c r="I8" s="27"/>
      <c r="J8" s="11"/>
      <c r="K8" s="11"/>
      <c r="L8" s="11"/>
      <c r="M8" s="11"/>
    </row>
    <row r="9" spans="1:13" ht="15.75" x14ac:dyDescent="0.25">
      <c r="A9" s="6" t="s">
        <v>47</v>
      </c>
      <c r="B9" s="43">
        <v>-1008777192</v>
      </c>
      <c r="C9" s="44">
        <v>-710825887</v>
      </c>
      <c r="D9" s="44">
        <v>-827224240</v>
      </c>
      <c r="E9" s="27">
        <v>-23296894</v>
      </c>
      <c r="F9" s="44">
        <v>-953016813</v>
      </c>
      <c r="G9" s="44">
        <v>-1356523874</v>
      </c>
      <c r="H9" s="27">
        <v>-748767689</v>
      </c>
      <c r="I9" s="27">
        <v>-550713031</v>
      </c>
      <c r="J9" s="11"/>
      <c r="K9" s="11"/>
      <c r="L9" s="11"/>
      <c r="M9" s="11"/>
    </row>
    <row r="10" spans="1:13" ht="15.75" x14ac:dyDescent="0.25">
      <c r="A10" s="6" t="s">
        <v>52</v>
      </c>
      <c r="B10" s="43"/>
      <c r="C10" s="44">
        <v>-42929073</v>
      </c>
      <c r="D10" s="44">
        <v>-26335682</v>
      </c>
      <c r="E10" s="27"/>
      <c r="F10" s="44">
        <v>-25728915</v>
      </c>
      <c r="G10" s="44">
        <v>-122843429</v>
      </c>
      <c r="H10" s="27">
        <v>-52870234</v>
      </c>
      <c r="I10" s="27"/>
      <c r="J10" s="11"/>
      <c r="K10" s="11"/>
      <c r="L10" s="11"/>
      <c r="M10" s="11"/>
    </row>
    <row r="11" spans="1:13" ht="15.75" x14ac:dyDescent="0.25">
      <c r="A11" s="6" t="s">
        <v>41</v>
      </c>
      <c r="B11" s="43">
        <v>-83492917.560000002</v>
      </c>
      <c r="C11" s="44"/>
      <c r="D11" s="44"/>
      <c r="E11" s="27"/>
      <c r="F11" s="44"/>
      <c r="G11" s="44"/>
      <c r="H11" s="27"/>
      <c r="I11" s="27"/>
      <c r="J11" s="11"/>
      <c r="K11" s="11"/>
      <c r="L11" s="11"/>
      <c r="M11" s="11"/>
    </row>
    <row r="12" spans="1:13" ht="15.75" x14ac:dyDescent="0.25">
      <c r="A12" s="6" t="s">
        <v>42</v>
      </c>
      <c r="B12" s="43">
        <v>9753</v>
      </c>
      <c r="C12" s="44"/>
      <c r="D12" s="44"/>
      <c r="E12" s="27"/>
      <c r="F12" s="44"/>
      <c r="G12" s="44"/>
      <c r="H12" s="27"/>
      <c r="I12" s="27"/>
      <c r="J12" s="11"/>
      <c r="K12" s="11"/>
      <c r="L12" s="11"/>
      <c r="M12" s="11"/>
    </row>
    <row r="13" spans="1:13" ht="15.75" x14ac:dyDescent="0.25">
      <c r="A13" s="6" t="s">
        <v>43</v>
      </c>
      <c r="B13" s="43">
        <v>-552094.54</v>
      </c>
      <c r="C13" s="44"/>
      <c r="D13" s="44"/>
      <c r="E13" s="27"/>
      <c r="F13" s="44"/>
      <c r="G13" s="44"/>
      <c r="H13" s="27"/>
      <c r="I13" s="27"/>
      <c r="J13" s="11"/>
      <c r="K13" s="11"/>
      <c r="L13" s="11"/>
      <c r="M13" s="11"/>
    </row>
    <row r="14" spans="1:13" ht="15.75" x14ac:dyDescent="0.25">
      <c r="A14" s="2"/>
      <c r="B14" s="43">
        <f>SUM(B7:B13)</f>
        <v>80982398.899999991</v>
      </c>
      <c r="C14" s="43">
        <f>SUM(C7:C13)</f>
        <v>-37608460</v>
      </c>
      <c r="D14" s="43">
        <f t="shared" ref="D14:I14" si="0">SUM(D7:D13)</f>
        <v>172961473</v>
      </c>
      <c r="E14" s="43">
        <f t="shared" si="0"/>
        <v>-118205949</v>
      </c>
      <c r="F14" s="43">
        <f t="shared" si="0"/>
        <v>79840460</v>
      </c>
      <c r="G14" s="43">
        <f t="shared" si="0"/>
        <v>-129443327</v>
      </c>
      <c r="H14" s="43">
        <f t="shared" si="0"/>
        <v>18225933</v>
      </c>
      <c r="I14" s="43">
        <f t="shared" si="0"/>
        <v>93243525</v>
      </c>
      <c r="J14" s="11"/>
      <c r="K14" s="11"/>
      <c r="L14" s="11"/>
      <c r="M14" s="11"/>
    </row>
    <row r="15" spans="1:13" ht="15.75" x14ac:dyDescent="0.25">
      <c r="A15" s="6" t="s">
        <v>53</v>
      </c>
      <c r="B15" s="43"/>
      <c r="C15" s="44">
        <v>-36264000</v>
      </c>
      <c r="D15" s="44">
        <v>-33856292</v>
      </c>
      <c r="E15" s="27">
        <v>-27515156</v>
      </c>
      <c r="F15" s="44">
        <v>-24470483</v>
      </c>
      <c r="G15" s="44">
        <v>-35027363</v>
      </c>
      <c r="H15" s="27">
        <v>-42088846</v>
      </c>
      <c r="I15" s="27">
        <v>-42521859</v>
      </c>
      <c r="J15" s="11"/>
      <c r="K15" s="11"/>
      <c r="L15" s="11"/>
      <c r="M15" s="11"/>
    </row>
    <row r="16" spans="1:13" ht="15.75" x14ac:dyDescent="0.25">
      <c r="A16" s="6" t="s">
        <v>54</v>
      </c>
      <c r="B16" s="43"/>
      <c r="C16" s="44">
        <v>161681</v>
      </c>
      <c r="D16" s="44">
        <v>383906</v>
      </c>
      <c r="E16" s="27"/>
      <c r="F16" s="44"/>
      <c r="G16" s="44"/>
      <c r="H16" s="27"/>
      <c r="I16" s="27"/>
      <c r="J16" s="11"/>
      <c r="K16" s="11"/>
      <c r="L16" s="11"/>
      <c r="M16" s="11"/>
    </row>
    <row r="17" spans="1:13" ht="15.75" x14ac:dyDescent="0.25">
      <c r="A17" s="6" t="s">
        <v>55</v>
      </c>
      <c r="B17" s="43"/>
      <c r="C17" s="44">
        <v>-7075298</v>
      </c>
      <c r="D17" s="44">
        <v>-10114416</v>
      </c>
      <c r="E17" s="27">
        <v>-8797930</v>
      </c>
      <c r="F17" s="44">
        <v>-7256277</v>
      </c>
      <c r="G17" s="44">
        <v>-12287516</v>
      </c>
      <c r="H17" s="27">
        <v>-7705531</v>
      </c>
      <c r="I17" s="27">
        <v>-3440229</v>
      </c>
      <c r="J17" s="11"/>
      <c r="K17" s="11"/>
      <c r="L17" s="11"/>
      <c r="M17" s="11"/>
    </row>
    <row r="18" spans="1:13" ht="15.75" x14ac:dyDescent="0.25">
      <c r="A18" s="6" t="s">
        <v>56</v>
      </c>
      <c r="B18" s="43"/>
      <c r="C18" s="44">
        <v>-1539338</v>
      </c>
      <c r="D18" s="44"/>
      <c r="E18" s="27"/>
      <c r="F18" s="44"/>
      <c r="G18" s="44"/>
      <c r="H18" s="27"/>
      <c r="I18" s="27"/>
      <c r="J18" s="11"/>
      <c r="K18" s="11"/>
      <c r="L18" s="11"/>
      <c r="M18" s="11"/>
    </row>
    <row r="19" spans="1:13" ht="15.75" x14ac:dyDescent="0.25">
      <c r="A19" s="6" t="s">
        <v>57</v>
      </c>
      <c r="B19" s="43"/>
      <c r="C19" s="44"/>
      <c r="D19" s="44"/>
      <c r="E19" s="27">
        <v>156594</v>
      </c>
      <c r="F19" s="44">
        <v>66722</v>
      </c>
      <c r="G19" s="44">
        <v>247223</v>
      </c>
      <c r="H19" s="27">
        <v>657251</v>
      </c>
      <c r="I19" s="27"/>
      <c r="J19" s="11"/>
      <c r="K19" s="11"/>
      <c r="L19" s="11"/>
      <c r="M19" s="11"/>
    </row>
    <row r="20" spans="1:13" ht="15.75" x14ac:dyDescent="0.25">
      <c r="A20" s="6" t="s">
        <v>44</v>
      </c>
      <c r="B20" s="43">
        <v>-27763925.859999999</v>
      </c>
      <c r="C20" s="44"/>
      <c r="D20" s="44"/>
      <c r="E20" s="27"/>
      <c r="F20" s="44"/>
      <c r="G20" s="44"/>
      <c r="H20" s="27"/>
      <c r="I20" s="27"/>
      <c r="J20" s="11"/>
      <c r="K20" s="11"/>
      <c r="L20" s="11"/>
      <c r="M20" s="11"/>
    </row>
    <row r="21" spans="1:13" ht="15.75" x14ac:dyDescent="0.25">
      <c r="A21" s="6" t="s">
        <v>45</v>
      </c>
      <c r="B21" s="43">
        <v>-7811241.2699999996</v>
      </c>
      <c r="C21" s="44"/>
      <c r="D21" s="44"/>
      <c r="E21" s="27"/>
      <c r="F21" s="44"/>
      <c r="G21" s="44"/>
      <c r="H21" s="27"/>
      <c r="I21" s="27"/>
      <c r="J21" s="11"/>
      <c r="K21" s="11"/>
      <c r="L21" s="11"/>
      <c r="M21" s="11"/>
    </row>
    <row r="22" spans="1:13" ht="15.75" x14ac:dyDescent="0.25">
      <c r="A22" s="2"/>
      <c r="B22" s="45">
        <f>SUM(B14:B21)</f>
        <v>45407231.769999996</v>
      </c>
      <c r="C22" s="45">
        <f>SUM(C14:C21)</f>
        <v>-82325415</v>
      </c>
      <c r="D22" s="45">
        <f t="shared" ref="D22:F22" si="1">SUM(D14:D21)</f>
        <v>129374671</v>
      </c>
      <c r="E22" s="45">
        <f t="shared" si="1"/>
        <v>-154362441</v>
      </c>
      <c r="F22" s="45">
        <f t="shared" si="1"/>
        <v>48180422</v>
      </c>
      <c r="G22" s="45">
        <f>SUM(G14:G21)</f>
        <v>-176510983</v>
      </c>
      <c r="H22" s="45">
        <f>SUM(H14:H21)</f>
        <v>-30911193</v>
      </c>
      <c r="I22" s="45">
        <f>SUM(I14:I21)</f>
        <v>47281437</v>
      </c>
      <c r="J22" s="11"/>
      <c r="K22" s="11"/>
      <c r="L22" s="11"/>
      <c r="M22" s="11"/>
    </row>
    <row r="23" spans="1:13" ht="15.75" x14ac:dyDescent="0.25">
      <c r="A23" s="2"/>
      <c r="B23" s="45"/>
      <c r="C23" s="46"/>
      <c r="D23" s="46"/>
      <c r="E23" s="46"/>
      <c r="F23" s="46"/>
      <c r="G23" s="46"/>
      <c r="H23" s="27"/>
      <c r="I23" s="27"/>
      <c r="J23" s="11"/>
      <c r="K23" s="11"/>
      <c r="L23" s="11"/>
      <c r="M23" s="11"/>
    </row>
    <row r="24" spans="1:13" x14ac:dyDescent="0.25">
      <c r="A24" s="55" t="s">
        <v>76</v>
      </c>
      <c r="B24" s="43"/>
      <c r="C24" s="44"/>
      <c r="D24" s="44"/>
      <c r="E24" s="44"/>
      <c r="F24" s="44"/>
      <c r="G24" s="44"/>
      <c r="H24" s="27"/>
      <c r="I24" s="27"/>
      <c r="J24" s="11"/>
      <c r="K24" s="11"/>
      <c r="L24" s="11"/>
      <c r="M24" s="11"/>
    </row>
    <row r="25" spans="1:13" x14ac:dyDescent="0.25">
      <c r="A25" s="3" t="s">
        <v>48</v>
      </c>
      <c r="B25" s="43">
        <v>-5989539</v>
      </c>
      <c r="C25" s="44">
        <v>-444800</v>
      </c>
      <c r="D25" s="44">
        <v>-2121380</v>
      </c>
      <c r="E25" s="27">
        <v>-3485690</v>
      </c>
      <c r="F25" s="44"/>
      <c r="G25" s="44">
        <v>-2013354</v>
      </c>
      <c r="H25" s="27">
        <v>-12689568</v>
      </c>
      <c r="I25" s="27">
        <v>-27768249</v>
      </c>
      <c r="J25" s="11"/>
      <c r="K25" s="11"/>
      <c r="L25" s="11"/>
      <c r="M25" s="11"/>
    </row>
    <row r="26" spans="1:13" x14ac:dyDescent="0.25">
      <c r="A26" s="3" t="s">
        <v>15</v>
      </c>
      <c r="B26" s="43"/>
      <c r="C26" s="44"/>
      <c r="D26" s="44"/>
      <c r="E26" s="27"/>
      <c r="F26" s="44"/>
      <c r="G26" s="44" t="s">
        <v>13</v>
      </c>
      <c r="H26" s="27"/>
      <c r="I26" s="27"/>
      <c r="J26" s="11"/>
      <c r="K26" s="11"/>
      <c r="L26" s="11"/>
      <c r="M26" s="11"/>
    </row>
    <row r="27" spans="1:13" x14ac:dyDescent="0.25">
      <c r="A27" s="3" t="s">
        <v>16</v>
      </c>
      <c r="B27" s="43"/>
      <c r="C27" s="44"/>
      <c r="D27" s="44"/>
      <c r="E27" s="27"/>
      <c r="F27" s="44"/>
      <c r="G27" s="44"/>
      <c r="H27" s="27"/>
      <c r="I27" s="27"/>
      <c r="J27" s="11"/>
      <c r="K27" s="11"/>
      <c r="L27" s="11"/>
      <c r="M27" s="11"/>
    </row>
    <row r="28" spans="1:13" x14ac:dyDescent="0.25">
      <c r="A28" s="1"/>
      <c r="B28" s="45">
        <f>SUM(B25:B27)</f>
        <v>-5989539</v>
      </c>
      <c r="C28" s="46">
        <f t="shared" ref="C28:I28" si="2">SUM(C25:C27)</f>
        <v>-444800</v>
      </c>
      <c r="D28" s="46">
        <f t="shared" si="2"/>
        <v>-2121380</v>
      </c>
      <c r="E28" s="46">
        <f t="shared" si="2"/>
        <v>-3485690</v>
      </c>
      <c r="F28" s="46">
        <f t="shared" si="2"/>
        <v>0</v>
      </c>
      <c r="G28" s="46">
        <f t="shared" si="2"/>
        <v>-2013354</v>
      </c>
      <c r="H28" s="46">
        <f t="shared" si="2"/>
        <v>-12689568</v>
      </c>
      <c r="I28" s="46">
        <f t="shared" si="2"/>
        <v>-27768249</v>
      </c>
      <c r="J28" s="11"/>
      <c r="K28" s="11"/>
      <c r="L28" s="11"/>
      <c r="M28" s="11"/>
    </row>
    <row r="29" spans="1:13" x14ac:dyDescent="0.25">
      <c r="B29" s="43"/>
      <c r="C29" s="44"/>
      <c r="D29" s="44"/>
      <c r="E29" s="44"/>
      <c r="F29" s="44"/>
      <c r="G29" s="44"/>
      <c r="H29" s="27"/>
      <c r="I29" s="27"/>
      <c r="J29" s="11"/>
      <c r="K29" s="11"/>
      <c r="L29" s="11"/>
      <c r="M29" s="11"/>
    </row>
    <row r="30" spans="1:13" x14ac:dyDescent="0.25">
      <c r="A30" s="55" t="s">
        <v>77</v>
      </c>
      <c r="B30" s="43"/>
      <c r="C30" s="44"/>
      <c r="D30" s="43"/>
      <c r="E30" s="43"/>
      <c r="F30" s="44"/>
      <c r="G30" s="44"/>
      <c r="H30" s="27"/>
      <c r="I30" s="27"/>
      <c r="J30" s="11"/>
      <c r="K30" s="11"/>
      <c r="L30" s="11"/>
      <c r="M30" s="11"/>
    </row>
    <row r="31" spans="1:13" x14ac:dyDescent="0.25">
      <c r="A31" s="4" t="s">
        <v>49</v>
      </c>
      <c r="B31" s="43">
        <v>80000000</v>
      </c>
      <c r="C31" s="44">
        <v>-80000000</v>
      </c>
      <c r="D31" s="43"/>
      <c r="E31" s="43"/>
      <c r="F31" s="44"/>
      <c r="G31" s="44"/>
      <c r="H31" s="27"/>
      <c r="I31" s="27"/>
      <c r="J31" s="11"/>
      <c r="K31" s="11"/>
      <c r="L31" s="11"/>
      <c r="M31" s="11"/>
    </row>
    <row r="32" spans="1:13" x14ac:dyDescent="0.25">
      <c r="A32" s="4" t="s">
        <v>50</v>
      </c>
      <c r="B32" s="43">
        <v>-1566863.98</v>
      </c>
      <c r="C32" s="44"/>
      <c r="D32" s="43"/>
      <c r="E32" s="43">
        <v>-749531</v>
      </c>
      <c r="F32" s="44">
        <v>-1607832</v>
      </c>
      <c r="G32" s="44">
        <v>-2117905</v>
      </c>
      <c r="H32" s="27"/>
      <c r="I32" s="27"/>
      <c r="J32" s="11"/>
      <c r="K32" s="11"/>
      <c r="L32" s="11"/>
      <c r="M32" s="11"/>
    </row>
    <row r="33" spans="1:13" x14ac:dyDescent="0.25">
      <c r="A33" s="4" t="s">
        <v>51</v>
      </c>
      <c r="B33" s="43">
        <v>-118534077.22</v>
      </c>
      <c r="C33" s="44">
        <v>167839316</v>
      </c>
      <c r="D33" s="43">
        <v>-132447805</v>
      </c>
      <c r="E33" s="43">
        <v>150837647</v>
      </c>
      <c r="F33" s="44">
        <v>-35052291</v>
      </c>
      <c r="G33" s="44">
        <v>267190032</v>
      </c>
      <c r="H33" s="27">
        <v>-126650217</v>
      </c>
      <c r="I33" s="27">
        <v>-14720701</v>
      </c>
      <c r="J33" s="11"/>
      <c r="K33" s="11"/>
      <c r="L33" s="11"/>
      <c r="M33" s="11"/>
    </row>
    <row r="34" spans="1:13" x14ac:dyDescent="0.25">
      <c r="A34" s="4" t="s">
        <v>60</v>
      </c>
      <c r="B34" s="43"/>
      <c r="C34" s="44"/>
      <c r="D34" s="43"/>
      <c r="E34" s="43"/>
      <c r="F34" s="44"/>
      <c r="G34" s="44"/>
      <c r="H34" s="27">
        <v>87022752</v>
      </c>
      <c r="I34" s="27"/>
      <c r="J34" s="11"/>
      <c r="K34" s="11"/>
      <c r="L34" s="11"/>
      <c r="M34" s="11"/>
    </row>
    <row r="35" spans="1:13" x14ac:dyDescent="0.25">
      <c r="A35" s="1"/>
      <c r="B35" s="47">
        <f>SUM(B31:B33)</f>
        <v>-40100941.200000003</v>
      </c>
      <c r="C35" s="47">
        <f>SUM(C31:C33)</f>
        <v>87839316</v>
      </c>
      <c r="D35" s="47">
        <f t="shared" ref="D35:G35" si="3">SUM(D31:D33)</f>
        <v>-132447805</v>
      </c>
      <c r="E35" s="47">
        <f t="shared" si="3"/>
        <v>150088116</v>
      </c>
      <c r="F35" s="47">
        <f t="shared" si="3"/>
        <v>-36660123</v>
      </c>
      <c r="G35" s="47">
        <f t="shared" si="3"/>
        <v>265072127</v>
      </c>
      <c r="H35" s="47">
        <f>SUM(H31:H34)</f>
        <v>-39627465</v>
      </c>
      <c r="I35" s="47">
        <f>SUM(I31:I34)</f>
        <v>-14720701</v>
      </c>
      <c r="J35" s="11"/>
      <c r="K35" s="11"/>
      <c r="L35" s="11"/>
      <c r="M35" s="11"/>
    </row>
    <row r="36" spans="1:13" x14ac:dyDescent="0.25">
      <c r="B36" s="43"/>
      <c r="C36" s="44"/>
      <c r="D36" s="43"/>
      <c r="E36" s="43"/>
      <c r="F36" s="44"/>
      <c r="G36" s="44"/>
      <c r="H36" s="44"/>
      <c r="I36" s="44"/>
      <c r="J36" s="11"/>
      <c r="K36" s="11"/>
      <c r="L36" s="11"/>
      <c r="M36" s="11"/>
    </row>
    <row r="37" spans="1:13" x14ac:dyDescent="0.25">
      <c r="A37" s="1" t="s">
        <v>78</v>
      </c>
      <c r="B37" s="45">
        <f>SUM(B22,B28,B35)</f>
        <v>-683248.43000000715</v>
      </c>
      <c r="C37" s="46">
        <f>SUM(C22,C28,C35)</f>
        <v>5069101</v>
      </c>
      <c r="D37" s="46">
        <f t="shared" ref="D37:G37" si="4">SUM(D22,D28,D35)</f>
        <v>-5194514</v>
      </c>
      <c r="E37" s="46">
        <f t="shared" si="4"/>
        <v>-7760015</v>
      </c>
      <c r="F37" s="46">
        <f t="shared" si="4"/>
        <v>11520299</v>
      </c>
      <c r="G37" s="46">
        <f t="shared" si="4"/>
        <v>86547790</v>
      </c>
      <c r="H37" s="46">
        <f t="shared" ref="H37:I37" si="5">SUM(H22,H28,H35)</f>
        <v>-83228226</v>
      </c>
      <c r="I37" s="46">
        <f t="shared" si="5"/>
        <v>4792487</v>
      </c>
      <c r="J37" s="11"/>
      <c r="K37" s="11"/>
      <c r="L37" s="11"/>
      <c r="M37" s="11"/>
    </row>
    <row r="38" spans="1:13" x14ac:dyDescent="0.25">
      <c r="A38" s="57" t="s">
        <v>79</v>
      </c>
      <c r="B38" s="43">
        <v>12066874.18</v>
      </c>
      <c r="C38" s="44">
        <v>11383626</v>
      </c>
      <c r="D38" s="43">
        <v>16452726</v>
      </c>
      <c r="E38" s="43">
        <v>11258212</v>
      </c>
      <c r="F38" s="44">
        <v>3498197</v>
      </c>
      <c r="G38" s="44">
        <v>15018496</v>
      </c>
      <c r="H38" s="44">
        <v>101566285</v>
      </c>
      <c r="I38" s="44">
        <v>18338059</v>
      </c>
      <c r="J38" s="11"/>
      <c r="K38" s="11"/>
      <c r="L38" s="11"/>
      <c r="M38" s="11"/>
    </row>
    <row r="39" spans="1:13" x14ac:dyDescent="0.25">
      <c r="A39" s="55" t="s">
        <v>80</v>
      </c>
      <c r="B39" s="45">
        <f>SUM(B37:B38)</f>
        <v>11383625.749999993</v>
      </c>
      <c r="C39" s="46">
        <f t="shared" ref="C39:G39" si="6">SUM(C37:C38)</f>
        <v>16452727</v>
      </c>
      <c r="D39" s="46">
        <f t="shared" si="6"/>
        <v>11258212</v>
      </c>
      <c r="E39" s="46">
        <f t="shared" si="6"/>
        <v>3498197</v>
      </c>
      <c r="F39" s="46">
        <f t="shared" si="6"/>
        <v>15018496</v>
      </c>
      <c r="G39" s="46">
        <f t="shared" si="6"/>
        <v>101566286</v>
      </c>
      <c r="H39" s="46">
        <f t="shared" ref="H39:I39" si="7">SUM(H37:H38)</f>
        <v>18338059</v>
      </c>
      <c r="I39" s="46">
        <f t="shared" si="7"/>
        <v>23130546</v>
      </c>
      <c r="J39" s="11"/>
      <c r="K39" s="11"/>
      <c r="L39" s="11"/>
      <c r="M39" s="11"/>
    </row>
    <row r="40" spans="1:13" x14ac:dyDescent="0.25">
      <c r="B40" s="45"/>
      <c r="C40" s="46"/>
      <c r="D40" s="45"/>
      <c r="E40" s="45"/>
      <c r="F40" s="46"/>
      <c r="G40" s="46"/>
      <c r="H40" s="46"/>
      <c r="I40" s="46"/>
      <c r="J40" s="11"/>
      <c r="K40" s="11"/>
      <c r="L40" s="11"/>
      <c r="M40" s="11"/>
    </row>
    <row r="41" spans="1:13" x14ac:dyDescent="0.25">
      <c r="A41" s="55" t="s">
        <v>81</v>
      </c>
      <c r="B41" s="58">
        <f>B22/('1'!B51/10)</f>
        <v>41.279301609090908</v>
      </c>
      <c r="C41" s="58">
        <f>C22/('1'!C51/10)</f>
        <v>-74.841286363636357</v>
      </c>
      <c r="D41" s="58">
        <f>D22/('1'!D51/10)</f>
        <v>117.61333727272728</v>
      </c>
      <c r="E41" s="58">
        <f>E22/('1'!E51/10)</f>
        <v>-140.32949181818182</v>
      </c>
      <c r="F41" s="58">
        <f>F22/('1'!F51/10)</f>
        <v>43.800383636363634</v>
      </c>
      <c r="G41" s="58">
        <f>G22/('1'!G51/10)</f>
        <v>-106.97635333333334</v>
      </c>
      <c r="H41" s="58">
        <f>H22/('1'!H51/10)</f>
        <v>-8.3262472727272723</v>
      </c>
      <c r="I41" s="58">
        <f>I22/('1'!I51/10)</f>
        <v>11.074557048748353</v>
      </c>
      <c r="J41" s="11"/>
      <c r="K41" s="11"/>
      <c r="L41" s="11"/>
      <c r="M41" s="11"/>
    </row>
    <row r="42" spans="1:13" x14ac:dyDescent="0.25">
      <c r="A42" s="55" t="s">
        <v>82</v>
      </c>
      <c r="B42" s="48">
        <f>'1'!B51/10</f>
        <v>1100000</v>
      </c>
      <c r="C42" s="48">
        <f>'1'!C51/10</f>
        <v>1100000</v>
      </c>
      <c r="D42" s="48">
        <f>'1'!D51/10</f>
        <v>1100000</v>
      </c>
      <c r="E42" s="48">
        <f>'1'!E51/10</f>
        <v>1100000</v>
      </c>
      <c r="F42" s="48">
        <f>'1'!F51/10</f>
        <v>1100000</v>
      </c>
      <c r="G42" s="48">
        <f>'1'!G51/10</f>
        <v>1650000</v>
      </c>
      <c r="H42" s="48">
        <f>'1'!H51/10</f>
        <v>3712500</v>
      </c>
      <c r="I42" s="48">
        <f>'1'!I51/10</f>
        <v>4269375</v>
      </c>
      <c r="J42" s="11"/>
      <c r="K42" s="11"/>
      <c r="L42" s="11"/>
      <c r="M42" s="11"/>
    </row>
    <row r="43" spans="1:13" ht="15.75" x14ac:dyDescent="0.25">
      <c r="A43" s="2"/>
      <c r="B43" s="22"/>
      <c r="C43" s="22"/>
      <c r="D43" s="22"/>
      <c r="E43" s="22"/>
      <c r="F43" s="22"/>
      <c r="G43" s="22"/>
      <c r="H43" s="22"/>
      <c r="I43" s="22"/>
      <c r="J43" s="11"/>
      <c r="K43" s="11"/>
      <c r="L43" s="11"/>
      <c r="M43" s="11"/>
    </row>
    <row r="44" spans="1:13" x14ac:dyDescent="0.25">
      <c r="B44" s="23"/>
      <c r="C44" s="24"/>
      <c r="D44" s="24"/>
      <c r="E44" s="24"/>
      <c r="F44" s="24"/>
      <c r="G44" s="24"/>
      <c r="H44" s="15"/>
      <c r="I44" s="15"/>
      <c r="J44" s="11"/>
      <c r="K44" s="11"/>
      <c r="L44" s="11"/>
      <c r="M44" s="11"/>
    </row>
    <row r="45" spans="1:13" x14ac:dyDescent="0.25">
      <c r="B45" s="23"/>
      <c r="C45" s="24"/>
      <c r="D45" s="24"/>
      <c r="E45" s="24"/>
      <c r="F45" s="24"/>
      <c r="G45" s="24"/>
      <c r="H45" s="15"/>
      <c r="I45" s="15"/>
      <c r="J45" s="11"/>
      <c r="K45" s="11"/>
      <c r="L45" s="11"/>
      <c r="M45" s="11"/>
    </row>
    <row r="46" spans="1:13" x14ac:dyDescent="0.25">
      <c r="B46" s="23"/>
      <c r="C46" s="24"/>
      <c r="D46" s="24"/>
      <c r="E46" s="24"/>
      <c r="F46" s="24"/>
      <c r="G46" s="24"/>
      <c r="H46" s="15"/>
      <c r="I46" s="15"/>
      <c r="J46" s="11"/>
      <c r="K46" s="11"/>
      <c r="L46" s="11"/>
      <c r="M46" s="11"/>
    </row>
    <row r="47" spans="1:13" x14ac:dyDescent="0.25">
      <c r="B47" s="23"/>
      <c r="C47" s="24"/>
      <c r="D47" s="24"/>
      <c r="E47" s="24"/>
      <c r="F47" s="24"/>
      <c r="G47" s="24"/>
      <c r="H47" s="15"/>
      <c r="I47" s="15"/>
      <c r="J47" s="11"/>
      <c r="K47" s="11"/>
      <c r="L47" s="11"/>
      <c r="M47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2" sqref="D12"/>
    </sheetView>
  </sheetViews>
  <sheetFormatPr defaultRowHeight="15" x14ac:dyDescent="0.25"/>
  <cols>
    <col min="1" max="1" width="16.5703125" bestFit="1" customWidth="1"/>
    <col min="2" max="2" width="9.5703125" bestFit="1" customWidth="1"/>
    <col min="3" max="3" width="10.28515625" bestFit="1" customWidth="1"/>
    <col min="4" max="8" width="9.5703125" bestFit="1" customWidth="1"/>
  </cols>
  <sheetData>
    <row r="1" spans="1:8" ht="15.75" x14ac:dyDescent="0.25">
      <c r="A1" s="2" t="s">
        <v>17</v>
      </c>
    </row>
    <row r="2" spans="1:8" x14ac:dyDescent="0.25">
      <c r="A2" s="1" t="s">
        <v>61</v>
      </c>
    </row>
    <row r="3" spans="1:8" x14ac:dyDescent="0.25">
      <c r="A3" s="1" t="s">
        <v>66</v>
      </c>
    </row>
    <row r="4" spans="1:8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t="s">
        <v>83</v>
      </c>
      <c r="B5" s="25" t="e">
        <f>'2'!#REF!/'1'!B21</f>
        <v>#REF!</v>
      </c>
      <c r="C5" s="25">
        <f>'2'!B25/'1'!C21</f>
        <v>-5.7376873719266891E-2</v>
      </c>
      <c r="D5" s="25">
        <f>'2'!C25/'1'!D21</f>
        <v>7.1274652443446352E-3</v>
      </c>
      <c r="E5" s="25">
        <f>'2'!D25/'1'!E21</f>
        <v>2.1466257774362289E-2</v>
      </c>
      <c r="F5" s="25">
        <f>'2'!E25/'1'!F21</f>
        <v>6.2833119140756608E-2</v>
      </c>
      <c r="G5" s="25">
        <f>'2'!F25/'1'!G21</f>
        <v>2.7921618030553555E-2</v>
      </c>
      <c r="H5" s="25">
        <f>'2'!G25/'1'!H21</f>
        <v>5.1247287988590521E-3</v>
      </c>
    </row>
    <row r="6" spans="1:8" x14ac:dyDescent="0.25">
      <c r="A6" t="s">
        <v>84</v>
      </c>
      <c r="B6" s="25" t="e">
        <f>'2'!#REF!/'1'!B21</f>
        <v>#REF!</v>
      </c>
      <c r="C6" s="25">
        <f>'2'!B25/'1'!C21</f>
        <v>-5.7376873719266891E-2</v>
      </c>
      <c r="D6" s="25">
        <f>'2'!C25/'1'!D21</f>
        <v>7.1274652443446352E-3</v>
      </c>
      <c r="E6" s="25">
        <f>'2'!D25/'1'!E21</f>
        <v>2.1466257774362289E-2</v>
      </c>
      <c r="F6" s="25">
        <f>'2'!E25/'1'!F21</f>
        <v>6.2833119140756608E-2</v>
      </c>
      <c r="G6" s="25">
        <f>'2'!F25/'1'!G21</f>
        <v>2.7921618030553555E-2</v>
      </c>
      <c r="H6" s="25">
        <f>'2'!G25/'1'!H21</f>
        <v>5.1247287988590521E-3</v>
      </c>
    </row>
    <row r="7" spans="1:8" x14ac:dyDescent="0.25">
      <c r="A7" t="s">
        <v>62</v>
      </c>
      <c r="B7" s="26">
        <f>'1'!B30/'1'!B56</f>
        <v>5.9829164983930889</v>
      </c>
      <c r="C7" s="26">
        <f>'1'!C30/'1'!C56</f>
        <v>0</v>
      </c>
      <c r="D7" s="26">
        <f>'1'!D30/'1'!D56</f>
        <v>0</v>
      </c>
      <c r="E7" s="26">
        <f>'1'!E30/'1'!E56</f>
        <v>0</v>
      </c>
      <c r="F7" s="26">
        <f>'1'!F30/'1'!F56</f>
        <v>0</v>
      </c>
      <c r="G7" s="26">
        <f>'1'!G30/'1'!G56</f>
        <v>0</v>
      </c>
      <c r="H7" s="26">
        <f>'1'!H30/'1'!H56</f>
        <v>0</v>
      </c>
    </row>
    <row r="8" spans="1:8" s="17" customFormat="1" x14ac:dyDescent="0.25">
      <c r="A8" t="s">
        <v>63</v>
      </c>
      <c r="B8" s="49">
        <f>'1'!B18/'1'!B47</f>
        <v>78.438216873452461</v>
      </c>
      <c r="C8" s="49">
        <f>'1'!C18/'1'!C47</f>
        <v>223.78622141325116</v>
      </c>
      <c r="D8" s="49">
        <f>'1'!D18/'1'!D47</f>
        <v>0.82129776413911215</v>
      </c>
      <c r="E8" s="49">
        <f>'1'!E18/'1'!E47</f>
        <v>0.9144621133360834</v>
      </c>
      <c r="F8" s="49">
        <f>'1'!F18/'1'!F47</f>
        <v>0.97757460315993328</v>
      </c>
      <c r="G8" s="49">
        <f>'1'!G18/'1'!G47</f>
        <v>1.0187264131610265</v>
      </c>
      <c r="H8" s="49">
        <f>'1'!H18/'1'!H47</f>
        <v>1.0177051229548131</v>
      </c>
    </row>
    <row r="9" spans="1:8" x14ac:dyDescent="0.25">
      <c r="A9" t="s">
        <v>85</v>
      </c>
      <c r="B9" s="25" t="e">
        <f>'2'!#REF!/'2'!#REF!</f>
        <v>#REF!</v>
      </c>
      <c r="C9" s="25">
        <f>'2'!B25/'2'!B6</f>
        <v>-2.2069404742495389E-2</v>
      </c>
      <c r="D9" s="25">
        <f>'2'!C25/'2'!C6</f>
        <v>1.605772506046071E-3</v>
      </c>
      <c r="E9" s="25">
        <f>'2'!D25/'2'!D6</f>
        <v>8.8692466092058497E-3</v>
      </c>
      <c r="F9" s="25">
        <f>'2'!E25/'2'!E6</f>
        <v>2.0485577224367793E-2</v>
      </c>
      <c r="G9" s="25">
        <f>'2'!F25/'2'!F6</f>
        <v>1.5906890307275223E-2</v>
      </c>
      <c r="H9" s="25">
        <f>'2'!G25/'2'!G6</f>
        <v>3.288625013650973E-3</v>
      </c>
    </row>
    <row r="10" spans="1:8" x14ac:dyDescent="0.25">
      <c r="A10" t="s">
        <v>64</v>
      </c>
      <c r="B10" s="25" t="e">
        <f>'2'!#REF!/'2'!#REF!</f>
        <v>#REF!</v>
      </c>
      <c r="C10" s="25" t="e">
        <f>'2'!#REF!/'2'!B6</f>
        <v>#REF!</v>
      </c>
      <c r="D10" s="25" t="e">
        <f>'2'!#REF!/'2'!C6</f>
        <v>#REF!</v>
      </c>
      <c r="E10" s="25" t="e">
        <f>'2'!#REF!/'2'!D6</f>
        <v>#REF!</v>
      </c>
      <c r="F10" s="25" t="e">
        <f>'2'!#REF!/'2'!E6</f>
        <v>#REF!</v>
      </c>
      <c r="G10" s="25" t="e">
        <f>'2'!#REF!/'2'!F6</f>
        <v>#REF!</v>
      </c>
      <c r="H10" s="25" t="e">
        <f>'2'!#REF!/'2'!G6</f>
        <v>#REF!</v>
      </c>
    </row>
    <row r="11" spans="1:8" s="17" customFormat="1" x14ac:dyDescent="0.25">
      <c r="A11" t="s">
        <v>86</v>
      </c>
      <c r="B11" s="50" t="e">
        <f>'2'!#REF!/('1'!B56+'1'!B28+'1'!B30)</f>
        <v>#REF!</v>
      </c>
      <c r="C11" s="50">
        <f>'2'!B20/('1'!C56+'1'!C28+'1'!C30)</f>
        <v>-6.5523818373995294E-3</v>
      </c>
      <c r="D11" s="50">
        <f>'2'!C20/('1'!D56+'1'!D28+'1'!D30)</f>
        <v>-2.3972003865115976</v>
      </c>
      <c r="E11" s="50">
        <f>'2'!D20/('1'!E56+'1'!E28+'1'!E30)</f>
        <v>7.8606054517213746</v>
      </c>
      <c r="F11" s="50">
        <f>'2'!E20/('1'!F56+'1'!F28+'1'!F30)</f>
        <v>1.286341808610499</v>
      </c>
      <c r="G11" s="50">
        <f>'2'!F20/('1'!G56+'1'!G28+'1'!G30)</f>
        <v>0.78638372093970732</v>
      </c>
      <c r="H11" s="50">
        <f>'2'!G20/('1'!H56+'1'!H28+'1'!H30)</f>
        <v>0.19964761784904031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2020-04-11T14:58:25Z</dcterms:modified>
</cp:coreProperties>
</file>