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ni4t4SD9bSXN7BfeV3kpBv6xM8A=="/>
    </ext>
  </extLst>
</workbook>
</file>

<file path=xl/calcChain.xml><?xml version="1.0" encoding="utf-8"?>
<calcChain xmlns="http://schemas.openxmlformats.org/spreadsheetml/2006/main">
  <c r="B10" i="4" l="1"/>
  <c r="G8" i="4"/>
  <c r="F8" i="4"/>
  <c r="C8" i="4"/>
  <c r="B8" i="4"/>
  <c r="G7" i="4"/>
  <c r="F7" i="4"/>
  <c r="C7" i="4"/>
  <c r="B7" i="4"/>
  <c r="I36" i="3"/>
  <c r="H36" i="3"/>
  <c r="G36" i="3"/>
  <c r="F36" i="3"/>
  <c r="E36" i="3"/>
  <c r="D36" i="3"/>
  <c r="C36" i="3"/>
  <c r="B36" i="3"/>
  <c r="G35" i="3"/>
  <c r="G30" i="3"/>
  <c r="G33" i="3" s="1"/>
  <c r="I28" i="3"/>
  <c r="H28" i="3"/>
  <c r="G28" i="3"/>
  <c r="F28" i="3"/>
  <c r="E28" i="3"/>
  <c r="D28" i="3"/>
  <c r="C28" i="3"/>
  <c r="B28" i="3"/>
  <c r="I18" i="3"/>
  <c r="H18" i="3"/>
  <c r="G18" i="3"/>
  <c r="F18" i="3"/>
  <c r="E18" i="3"/>
  <c r="D18" i="3"/>
  <c r="C18" i="3"/>
  <c r="B18" i="3"/>
  <c r="I12" i="3"/>
  <c r="I35" i="3" s="1"/>
  <c r="H12" i="3"/>
  <c r="H35" i="3" s="1"/>
  <c r="G12" i="3"/>
  <c r="F12" i="3"/>
  <c r="F35" i="3" s="1"/>
  <c r="E12" i="3"/>
  <c r="E35" i="3" s="1"/>
  <c r="D12" i="3"/>
  <c r="D35" i="3" s="1"/>
  <c r="C12" i="3"/>
  <c r="C35" i="3" s="1"/>
  <c r="B12" i="3"/>
  <c r="B35" i="3" s="1"/>
  <c r="I26" i="2"/>
  <c r="H26" i="2"/>
  <c r="G26" i="2"/>
  <c r="F26" i="2"/>
  <c r="E26" i="2"/>
  <c r="D26" i="2"/>
  <c r="C26" i="2"/>
  <c r="B26" i="2"/>
  <c r="I20" i="2"/>
  <c r="H20" i="2"/>
  <c r="E11" i="2"/>
  <c r="E10" i="4" s="1"/>
  <c r="I7" i="2"/>
  <c r="I11" i="2" s="1"/>
  <c r="H7" i="2"/>
  <c r="H11" i="2" s="1"/>
  <c r="G7" i="2"/>
  <c r="G11" i="2" s="1"/>
  <c r="F7" i="2"/>
  <c r="F11" i="2" s="1"/>
  <c r="F16" i="2" s="1"/>
  <c r="F18" i="2" s="1"/>
  <c r="F23" i="2" s="1"/>
  <c r="E7" i="2"/>
  <c r="D7" i="2"/>
  <c r="D11" i="2" s="1"/>
  <c r="C7" i="2"/>
  <c r="C11" i="2" s="1"/>
  <c r="B7" i="2"/>
  <c r="B11" i="2" s="1"/>
  <c r="B16" i="2" s="1"/>
  <c r="B18" i="2" s="1"/>
  <c r="B23" i="2" s="1"/>
  <c r="I44" i="1"/>
  <c r="H44" i="1"/>
  <c r="G44" i="1"/>
  <c r="F44" i="1"/>
  <c r="E44" i="1"/>
  <c r="D44" i="1"/>
  <c r="C44" i="1"/>
  <c r="B44" i="1"/>
  <c r="E43" i="1"/>
  <c r="I35" i="1"/>
  <c r="I7" i="4" s="1"/>
  <c r="H35" i="1"/>
  <c r="H7" i="4" s="1"/>
  <c r="G35" i="1"/>
  <c r="G43" i="1" s="1"/>
  <c r="F35" i="1"/>
  <c r="F43" i="1" s="1"/>
  <c r="E35" i="1"/>
  <c r="E7" i="4" s="1"/>
  <c r="D35" i="1"/>
  <c r="D7" i="4" s="1"/>
  <c r="C35" i="1"/>
  <c r="C43" i="1" s="1"/>
  <c r="B35" i="1"/>
  <c r="B43" i="1" s="1"/>
  <c r="E33" i="1"/>
  <c r="E41" i="1" s="1"/>
  <c r="I24" i="1"/>
  <c r="H24" i="1"/>
  <c r="G24" i="1"/>
  <c r="F24" i="1"/>
  <c r="E24" i="1"/>
  <c r="D24" i="1"/>
  <c r="C24" i="1"/>
  <c r="B24" i="1"/>
  <c r="I21" i="1"/>
  <c r="I33" i="1" s="1"/>
  <c r="I41" i="1" s="1"/>
  <c r="H21" i="1"/>
  <c r="H33" i="1" s="1"/>
  <c r="H41" i="1" s="1"/>
  <c r="G21" i="1"/>
  <c r="G33" i="1" s="1"/>
  <c r="G41" i="1" s="1"/>
  <c r="F21" i="1"/>
  <c r="F33" i="1" s="1"/>
  <c r="F41" i="1" s="1"/>
  <c r="E21" i="1"/>
  <c r="D21" i="1"/>
  <c r="D33" i="1" s="1"/>
  <c r="D41" i="1" s="1"/>
  <c r="C21" i="1"/>
  <c r="C33" i="1" s="1"/>
  <c r="C41" i="1" s="1"/>
  <c r="B21" i="1"/>
  <c r="B33" i="1" s="1"/>
  <c r="B41" i="1" s="1"/>
  <c r="E17" i="1"/>
  <c r="I11" i="1"/>
  <c r="I8" i="4" s="1"/>
  <c r="H11" i="1"/>
  <c r="H8" i="4" s="1"/>
  <c r="G11" i="1"/>
  <c r="F11" i="1"/>
  <c r="E11" i="1"/>
  <c r="E8" i="4" s="1"/>
  <c r="D11" i="1"/>
  <c r="D8" i="4" s="1"/>
  <c r="C11" i="1"/>
  <c r="B11" i="1"/>
  <c r="I6" i="1"/>
  <c r="I17" i="1" s="1"/>
  <c r="H6" i="1"/>
  <c r="H17" i="1" s="1"/>
  <c r="G6" i="1"/>
  <c r="G17" i="1" s="1"/>
  <c r="F6" i="1"/>
  <c r="F17" i="1" s="1"/>
  <c r="E6" i="1"/>
  <c r="D6" i="1"/>
  <c r="D17" i="1" s="1"/>
  <c r="C6" i="1"/>
  <c r="C17" i="1" s="1"/>
  <c r="B6" i="1"/>
  <c r="B17" i="1" s="1"/>
  <c r="H10" i="4" l="1"/>
  <c r="H16" i="2"/>
  <c r="H18" i="2" s="1"/>
  <c r="H23" i="2" s="1"/>
  <c r="I10" i="4"/>
  <c r="I16" i="2"/>
  <c r="I18" i="2" s="1"/>
  <c r="I23" i="2" s="1"/>
  <c r="F11" i="4"/>
  <c r="F9" i="4"/>
  <c r="F5" i="4"/>
  <c r="F25" i="2"/>
  <c r="F6" i="4"/>
  <c r="D10" i="4"/>
  <c r="D16" i="2"/>
  <c r="D18" i="2" s="1"/>
  <c r="D23" i="2" s="1"/>
  <c r="B11" i="4"/>
  <c r="B9" i="4"/>
  <c r="B5" i="4"/>
  <c r="B25" i="2"/>
  <c r="B6" i="4"/>
  <c r="G16" i="2"/>
  <c r="G18" i="2" s="1"/>
  <c r="G23" i="2" s="1"/>
  <c r="G10" i="4"/>
  <c r="E16" i="2"/>
  <c r="E18" i="2" s="1"/>
  <c r="E23" i="2" s="1"/>
  <c r="H43" i="1"/>
  <c r="B30" i="3"/>
  <c r="B33" i="3" s="1"/>
  <c r="F10" i="4"/>
  <c r="C16" i="2"/>
  <c r="C18" i="2" s="1"/>
  <c r="C23" i="2" s="1"/>
  <c r="C10" i="4"/>
  <c r="I43" i="1"/>
  <c r="C30" i="3"/>
  <c r="C33" i="3" s="1"/>
  <c r="D43" i="1"/>
  <c r="F30" i="3"/>
  <c r="F33" i="3" s="1"/>
  <c r="D30" i="3"/>
  <c r="D33" i="3" s="1"/>
  <c r="H30" i="3"/>
  <c r="H33" i="3" s="1"/>
  <c r="E30" i="3"/>
  <c r="E33" i="3" s="1"/>
  <c r="I30" i="3"/>
  <c r="I33" i="3" s="1"/>
  <c r="I11" i="4" l="1"/>
  <c r="I9" i="4"/>
  <c r="I6" i="4"/>
  <c r="I5" i="4"/>
  <c r="I25" i="2"/>
  <c r="C11" i="4"/>
  <c r="C9" i="4"/>
  <c r="C6" i="4"/>
  <c r="C5" i="4"/>
  <c r="C25" i="2"/>
  <c r="E11" i="4"/>
  <c r="E9" i="4"/>
  <c r="E6" i="4"/>
  <c r="E5" i="4"/>
  <c r="E25" i="2"/>
  <c r="D11" i="4"/>
  <c r="D9" i="4"/>
  <c r="D6" i="4"/>
  <c r="D5" i="4"/>
  <c r="D25" i="2"/>
  <c r="H11" i="4"/>
  <c r="H9" i="4"/>
  <c r="H6" i="4"/>
  <c r="H5" i="4"/>
  <c r="H25" i="2"/>
  <c r="G11" i="4"/>
  <c r="G9" i="4"/>
  <c r="G6" i="4"/>
  <c r="G5" i="4"/>
  <c r="G25" i="2"/>
</calcChain>
</file>

<file path=xl/sharedStrings.xml><?xml version="1.0" encoding="utf-8"?>
<sst xmlns="http://schemas.openxmlformats.org/spreadsheetml/2006/main" count="90" uniqueCount="84">
  <si>
    <t>GENERATION NEXT FASHIONS LIMITED</t>
  </si>
  <si>
    <t>Cash Flow Statement</t>
  </si>
  <si>
    <t>Income Statement</t>
  </si>
  <si>
    <t>Balance Sheet</t>
  </si>
  <si>
    <t>As at year end</t>
  </si>
  <si>
    <t>Net Cash Flows - Operating Activities</t>
  </si>
  <si>
    <t>ASSETS</t>
  </si>
  <si>
    <t>Net Revenues</t>
  </si>
  <si>
    <t>Collection from turnover</t>
  </si>
  <si>
    <t>NON CURRENT ASSETS</t>
  </si>
  <si>
    <t>Cost of goods sold</t>
  </si>
  <si>
    <t>Received from other income</t>
  </si>
  <si>
    <t>Paid Suppliers</t>
  </si>
  <si>
    <t>Gross Profit</t>
  </si>
  <si>
    <t>Paid for operating expneses</t>
  </si>
  <si>
    <t>Income Tax  Paid</t>
  </si>
  <si>
    <t>Cash paid for materials, expenses &amp; services</t>
  </si>
  <si>
    <t>Property,Plant  and  Equipment</t>
  </si>
  <si>
    <t>Capital work in progress</t>
  </si>
  <si>
    <t>Right issue expenses</t>
  </si>
  <si>
    <t>CURRENT ASSETS</t>
  </si>
  <si>
    <t>Operating Incomes/Expenses</t>
  </si>
  <si>
    <t>Net Cash Flows - Investment Activities</t>
  </si>
  <si>
    <t>Acquisition of fixed assets</t>
  </si>
  <si>
    <t>Expenditures for capital work in progress</t>
  </si>
  <si>
    <t>Investment disposed/made</t>
  </si>
  <si>
    <t>Inventories</t>
  </si>
  <si>
    <t>Operating Profit</t>
  </si>
  <si>
    <t>Trade &amp; other receivables</t>
  </si>
  <si>
    <t>Advance, deposits &amp; prepayments</t>
  </si>
  <si>
    <t>Cash &amp; Cash equivalent</t>
  </si>
  <si>
    <t>Net Cash Flows - Financing Activities</t>
  </si>
  <si>
    <t>Bank overdraft received</t>
  </si>
  <si>
    <t>Issue of shares at par/a premium</t>
  </si>
  <si>
    <t>Non-Operating Income/(Expenses)</t>
  </si>
  <si>
    <t>Short term bank credit received</t>
  </si>
  <si>
    <t>Long term loan repaid/ received</t>
  </si>
  <si>
    <t>Liabilities and Capital</t>
  </si>
  <si>
    <t>Financial Expenses</t>
  </si>
  <si>
    <t>Other non-operation income</t>
  </si>
  <si>
    <t>Liabilities</t>
  </si>
  <si>
    <t>Non Current Liabilities</t>
  </si>
  <si>
    <t>Profit Before contribution to WPPF</t>
  </si>
  <si>
    <t>Excess provision for income tax</t>
  </si>
  <si>
    <t>Difference AIT between CAIT and DCT assesment</t>
  </si>
  <si>
    <t>Share money deposit adjusted/received</t>
  </si>
  <si>
    <t>Long term loan</t>
  </si>
  <si>
    <t>Current Liabilities</t>
  </si>
  <si>
    <t>Contribution to WPPF</t>
  </si>
  <si>
    <t>Profit Before Taxation</t>
  </si>
  <si>
    <t>Accounts and other payables</t>
  </si>
  <si>
    <t>Accrued expenses</t>
  </si>
  <si>
    <t>Net Change in Cash Flows</t>
  </si>
  <si>
    <t>Bank overdraft</t>
  </si>
  <si>
    <t>Short term bank credits</t>
  </si>
  <si>
    <t>Deferred L/C liabilities</t>
  </si>
  <si>
    <t>Share money refundable</t>
  </si>
  <si>
    <t>Current maturity of long term loans</t>
  </si>
  <si>
    <t>Provision for Taxation</t>
  </si>
  <si>
    <t>Cash and Cash Equivalents at Beginning Period</t>
  </si>
  <si>
    <t>Effect of foreign exchange rate change</t>
  </si>
  <si>
    <t>Current tax</t>
  </si>
  <si>
    <t>Deferred Tax</t>
  </si>
  <si>
    <t>Shareholders’ Equity</t>
  </si>
  <si>
    <t>Cash and Cash Equivalents at End of Period</t>
  </si>
  <si>
    <t>Net Profit</t>
  </si>
  <si>
    <t>Share capital</t>
  </si>
  <si>
    <t>Share premium</t>
  </si>
  <si>
    <t>Revaluation Surplus</t>
  </si>
  <si>
    <t>Retained Earnings</t>
  </si>
  <si>
    <t>Net assets value per share</t>
  </si>
  <si>
    <t>Earnings per share (par value Taka 10)</t>
  </si>
  <si>
    <t>Net Operating Cash Flow Per Share</t>
  </si>
  <si>
    <t>Shares to calculate NAVPS</t>
  </si>
  <si>
    <t>Shares to Calculate NOCFPS</t>
  </si>
  <si>
    <t>Shares to Calculate EPS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</si>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</sst>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0.0%"/>
    <numFmt numFmtId="165" formatCode="0.0"/>
  </numFmts>
  <fonts count="13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sz val="12"/>
      <color rgb="FF000000"/>
      <name val="Arial"/>
    </font>
    <font>
      <sz val="12"/>
      <color theme="1"/>
      <name val="Calibri"/>
    </font>
    <font>
      <b/>
      <sz val="12"/>
      <color theme="1"/>
      <name val="Calibri"/>
    </font>
    <font>
      <b/>
      <sz val="11"/>
      <color theme="1"/>
      <name val="Arial"/>
    </font>
    <font>
      <b/>
      <u/>
      <sz val="12"/>
      <color theme="1"/>
      <name val="Calibri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3" fontId="3" fillId="0" borderId="0" xfId="0" applyNumberFormat="1" applyFont="1"/>
    <xf numFmtId="0" fontId="4" fillId="0" borderId="0" xfId="0" applyFont="1"/>
    <xf numFmtId="3" fontId="5" fillId="0" borderId="0" xfId="0" applyNumberFormat="1" applyFont="1"/>
    <xf numFmtId="3" fontId="6" fillId="0" borderId="0" xfId="0" applyNumberFormat="1" applyFont="1" applyAlignment="1"/>
    <xf numFmtId="3" fontId="3" fillId="0" borderId="1" xfId="0" applyNumberFormat="1" applyFont="1" applyBorder="1"/>
    <xf numFmtId="0" fontId="7" fillId="0" borderId="0" xfId="0" applyFont="1" applyAlignment="1"/>
    <xf numFmtId="3" fontId="5" fillId="0" borderId="1" xfId="0" applyNumberFormat="1" applyFont="1" applyBorder="1"/>
    <xf numFmtId="3" fontId="1" fillId="0" borderId="0" xfId="0" applyNumberFormat="1" applyFont="1"/>
    <xf numFmtId="0" fontId="8" fillId="0" borderId="0" xfId="0" applyFont="1"/>
    <xf numFmtId="0" fontId="9" fillId="0" borderId="0" xfId="0" applyFont="1"/>
    <xf numFmtId="3" fontId="1" fillId="0" borderId="2" xfId="0" applyNumberFormat="1" applyFont="1" applyBorder="1"/>
    <xf numFmtId="41" fontId="1" fillId="0" borderId="0" xfId="0" applyNumberFormat="1" applyFont="1"/>
    <xf numFmtId="3" fontId="10" fillId="0" borderId="0" xfId="0" applyNumberFormat="1" applyFont="1"/>
    <xf numFmtId="0" fontId="3" fillId="0" borderId="0" xfId="0" applyFont="1"/>
    <xf numFmtId="0" fontId="1" fillId="0" borderId="3" xfId="0" applyFont="1" applyBorder="1"/>
    <xf numFmtId="0" fontId="9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0" applyFont="1" applyAlignment="1"/>
    <xf numFmtId="0" fontId="12" fillId="0" borderId="1" xfId="0" applyFont="1" applyBorder="1" applyAlignment="1"/>
    <xf numFmtId="3" fontId="1" fillId="0" borderId="3" xfId="0" applyNumberFormat="1" applyFont="1" applyBorder="1"/>
    <xf numFmtId="4" fontId="1" fillId="0" borderId="0" xfId="0" applyNumberFormat="1" applyFont="1"/>
    <xf numFmtId="2" fontId="1" fillId="0" borderId="0" xfId="0" applyNumberFormat="1" applyFont="1"/>
    <xf numFmtId="2" fontId="1" fillId="0" borderId="4" xfId="0" applyNumberFormat="1" applyFont="1" applyBorder="1" applyAlignment="1">
      <alignment horizontal="center"/>
    </xf>
    <xf numFmtId="41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6" customWidth="1"/>
    <col min="2" max="7" width="11.125" customWidth="1"/>
    <col min="8" max="9" width="12.125" customWidth="1"/>
    <col min="10" max="26" width="7.625" customWidth="1"/>
  </cols>
  <sheetData>
    <row r="1" spans="1:9" x14ac:dyDescent="0.25">
      <c r="A1" s="1" t="s">
        <v>0</v>
      </c>
    </row>
    <row r="2" spans="1:9" x14ac:dyDescent="0.25">
      <c r="A2" s="1" t="s">
        <v>3</v>
      </c>
    </row>
    <row r="3" spans="1:9" x14ac:dyDescent="0.25">
      <c r="A3" s="2" t="s">
        <v>4</v>
      </c>
    </row>
    <row r="4" spans="1:9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9" x14ac:dyDescent="0.25">
      <c r="A5" s="4" t="s">
        <v>6</v>
      </c>
    </row>
    <row r="6" spans="1:9" x14ac:dyDescent="0.25">
      <c r="A6" s="6" t="s">
        <v>9</v>
      </c>
      <c r="B6" s="12">
        <f t="shared" ref="B6:I6" si="0">SUM(B7:B9)</f>
        <v>2697669438</v>
      </c>
      <c r="C6" s="12">
        <f t="shared" si="0"/>
        <v>2981825157</v>
      </c>
      <c r="D6" s="12">
        <f t="shared" si="0"/>
        <v>3095641474</v>
      </c>
      <c r="E6" s="12">
        <f t="shared" si="0"/>
        <v>3245586771</v>
      </c>
      <c r="F6" s="12">
        <f t="shared" si="0"/>
        <v>3593697285</v>
      </c>
      <c r="G6" s="12">
        <f t="shared" si="0"/>
        <v>3997985157</v>
      </c>
      <c r="H6" s="12">
        <f t="shared" si="0"/>
        <v>4505145853</v>
      </c>
      <c r="I6" s="12">
        <f t="shared" si="0"/>
        <v>4558636500</v>
      </c>
    </row>
    <row r="7" spans="1:9" x14ac:dyDescent="0.25">
      <c r="A7" s="2" t="s">
        <v>17</v>
      </c>
      <c r="B7" s="5">
        <v>1746304786</v>
      </c>
      <c r="C7" s="5">
        <v>1995020753</v>
      </c>
      <c r="D7" s="5">
        <v>2029134900</v>
      </c>
      <c r="E7" s="5">
        <v>2162483768</v>
      </c>
      <c r="F7" s="5">
        <v>2891657320</v>
      </c>
      <c r="G7" s="5">
        <v>3694771174</v>
      </c>
      <c r="H7" s="5">
        <v>4246973702</v>
      </c>
      <c r="I7" s="7">
        <v>4264145243</v>
      </c>
    </row>
    <row r="8" spans="1:9" x14ac:dyDescent="0.25">
      <c r="A8" s="2" t="s">
        <v>18</v>
      </c>
      <c r="B8" s="5">
        <v>951364652</v>
      </c>
      <c r="C8" s="5">
        <v>986804404</v>
      </c>
      <c r="D8" s="5">
        <v>1053285685</v>
      </c>
      <c r="E8" s="5">
        <v>1083103003</v>
      </c>
      <c r="F8" s="5">
        <v>702039965</v>
      </c>
      <c r="G8" s="5">
        <v>303213983</v>
      </c>
      <c r="H8" s="5">
        <v>258172151</v>
      </c>
      <c r="I8" s="7">
        <v>294491257</v>
      </c>
    </row>
    <row r="9" spans="1:9" x14ac:dyDescent="0.25">
      <c r="A9" s="2" t="s">
        <v>19</v>
      </c>
      <c r="B9" s="5">
        <v>0</v>
      </c>
      <c r="C9" s="5">
        <v>0</v>
      </c>
      <c r="D9" s="5">
        <v>13220889</v>
      </c>
      <c r="E9" s="5">
        <v>0</v>
      </c>
      <c r="F9" s="5">
        <v>0</v>
      </c>
      <c r="G9" s="5">
        <v>0</v>
      </c>
    </row>
    <row r="10" spans="1:9" x14ac:dyDescent="0.25">
      <c r="B10" s="5"/>
      <c r="C10" s="5"/>
      <c r="D10" s="5"/>
      <c r="F10" s="5"/>
      <c r="G10" s="5"/>
    </row>
    <row r="11" spans="1:9" x14ac:dyDescent="0.25">
      <c r="A11" s="6" t="s">
        <v>20</v>
      </c>
      <c r="B11" s="12">
        <f t="shared" ref="B11:I11" si="1">SUM(B12:B15)</f>
        <v>1293849778</v>
      </c>
      <c r="C11" s="12">
        <f t="shared" si="1"/>
        <v>1456331847</v>
      </c>
      <c r="D11" s="12">
        <f t="shared" si="1"/>
        <v>2317951416</v>
      </c>
      <c r="E11" s="12">
        <f t="shared" si="1"/>
        <v>2574187245</v>
      </c>
      <c r="F11" s="12">
        <f t="shared" si="1"/>
        <v>2454693432</v>
      </c>
      <c r="G11" s="12">
        <f t="shared" si="1"/>
        <v>2399357831</v>
      </c>
      <c r="H11" s="12">
        <f t="shared" si="1"/>
        <v>2588986428</v>
      </c>
      <c r="I11" s="12">
        <f t="shared" si="1"/>
        <v>4287726216</v>
      </c>
    </row>
    <row r="12" spans="1:9" x14ac:dyDescent="0.25">
      <c r="A12" s="18" t="s">
        <v>26</v>
      </c>
      <c r="B12" s="5">
        <v>554719980</v>
      </c>
      <c r="C12" s="5">
        <v>600972010</v>
      </c>
      <c r="D12" s="5">
        <v>759643226</v>
      </c>
      <c r="E12" s="5">
        <v>861319917</v>
      </c>
      <c r="F12" s="5">
        <v>1069563556</v>
      </c>
      <c r="G12" s="5">
        <v>1041071140</v>
      </c>
      <c r="H12" s="5">
        <v>1227778662</v>
      </c>
      <c r="I12" s="7">
        <v>1856873123</v>
      </c>
    </row>
    <row r="13" spans="1:9" x14ac:dyDescent="0.25">
      <c r="A13" s="18" t="s">
        <v>28</v>
      </c>
      <c r="B13" s="5">
        <v>504355503</v>
      </c>
      <c r="C13" s="5">
        <v>622040778</v>
      </c>
      <c r="D13" s="5">
        <v>790442582</v>
      </c>
      <c r="E13" s="5">
        <v>988978243</v>
      </c>
      <c r="F13" s="5">
        <v>873199626</v>
      </c>
      <c r="G13" s="5">
        <v>883439410</v>
      </c>
      <c r="H13" s="5">
        <v>1171674567</v>
      </c>
      <c r="I13" s="7">
        <v>1757541912</v>
      </c>
    </row>
    <row r="14" spans="1:9" x14ac:dyDescent="0.25">
      <c r="A14" s="18" t="s">
        <v>29</v>
      </c>
      <c r="B14" s="5">
        <v>191550025</v>
      </c>
      <c r="C14" s="5">
        <v>194161266</v>
      </c>
      <c r="D14" s="5">
        <v>131577378</v>
      </c>
      <c r="E14" s="5">
        <v>199159200</v>
      </c>
      <c r="F14" s="5">
        <v>106764355</v>
      </c>
      <c r="G14" s="5">
        <v>100919902</v>
      </c>
      <c r="H14" s="5">
        <v>131724403</v>
      </c>
      <c r="I14" s="7">
        <v>152941823</v>
      </c>
    </row>
    <row r="15" spans="1:9" x14ac:dyDescent="0.25">
      <c r="A15" s="18" t="s">
        <v>30</v>
      </c>
      <c r="B15" s="5">
        <v>43224270</v>
      </c>
      <c r="C15" s="5">
        <v>39157793</v>
      </c>
      <c r="D15" s="5">
        <v>636288230</v>
      </c>
      <c r="E15" s="5">
        <v>524729885</v>
      </c>
      <c r="F15" s="5">
        <v>405165895</v>
      </c>
      <c r="G15" s="5">
        <v>373927379</v>
      </c>
      <c r="H15" s="5">
        <v>57808796</v>
      </c>
      <c r="I15" s="7">
        <v>520369358</v>
      </c>
    </row>
    <row r="16" spans="1:9" x14ac:dyDescent="0.25">
      <c r="F16" s="5"/>
    </row>
    <row r="17" spans="1:9" x14ac:dyDescent="0.25">
      <c r="A17" s="1"/>
      <c r="B17" s="12">
        <f t="shared" ref="B17:I17" si="2">B6+B11</f>
        <v>3991519216</v>
      </c>
      <c r="C17" s="12">
        <f t="shared" si="2"/>
        <v>4438157004</v>
      </c>
      <c r="D17" s="12">
        <f t="shared" si="2"/>
        <v>5413592890</v>
      </c>
      <c r="E17" s="12">
        <f t="shared" si="2"/>
        <v>5819774016</v>
      </c>
      <c r="F17" s="12">
        <f t="shared" si="2"/>
        <v>6048390717</v>
      </c>
      <c r="G17" s="12">
        <f t="shared" si="2"/>
        <v>6397342988</v>
      </c>
      <c r="H17" s="12">
        <f t="shared" si="2"/>
        <v>7094132281</v>
      </c>
      <c r="I17" s="12">
        <f t="shared" si="2"/>
        <v>8846362716</v>
      </c>
    </row>
    <row r="18" spans="1:9" x14ac:dyDescent="0.25">
      <c r="G18" s="5"/>
    </row>
    <row r="19" spans="1:9" ht="15.75" x14ac:dyDescent="0.25">
      <c r="A19" s="20" t="s">
        <v>37</v>
      </c>
      <c r="C19" s="12"/>
      <c r="D19" s="1"/>
      <c r="E19" s="1"/>
      <c r="F19" s="1"/>
      <c r="G19" s="1"/>
    </row>
    <row r="20" spans="1:9" ht="15.75" x14ac:dyDescent="0.25">
      <c r="A20" s="21" t="s">
        <v>40</v>
      </c>
      <c r="C20" s="12"/>
      <c r="D20" s="1"/>
      <c r="E20" s="1"/>
      <c r="F20" s="1"/>
      <c r="G20" s="1"/>
    </row>
    <row r="21" spans="1:9" ht="15.75" customHeight="1" x14ac:dyDescent="0.25">
      <c r="A21" s="6" t="s">
        <v>41</v>
      </c>
      <c r="B21" s="12">
        <f t="shared" ref="B21:I21" si="3">SUM(B22)</f>
        <v>220950172</v>
      </c>
      <c r="C21" s="12">
        <f t="shared" si="3"/>
        <v>122822146</v>
      </c>
      <c r="D21" s="12">
        <f t="shared" si="3"/>
        <v>61455287</v>
      </c>
      <c r="E21" s="12">
        <f t="shared" si="3"/>
        <v>83462505</v>
      </c>
      <c r="F21" s="12">
        <f t="shared" si="3"/>
        <v>85194606</v>
      </c>
      <c r="G21" s="12">
        <f t="shared" si="3"/>
        <v>347458724</v>
      </c>
      <c r="H21" s="12">
        <f t="shared" si="3"/>
        <v>633535525</v>
      </c>
      <c r="I21" s="12">
        <f t="shared" si="3"/>
        <v>1196479444</v>
      </c>
    </row>
    <row r="22" spans="1:9" ht="15.75" customHeight="1" x14ac:dyDescent="0.25">
      <c r="A22" s="18" t="s">
        <v>46</v>
      </c>
      <c r="B22" s="5">
        <v>220950172</v>
      </c>
      <c r="C22" s="5">
        <v>122822146</v>
      </c>
      <c r="D22" s="5">
        <v>61455287</v>
      </c>
      <c r="E22" s="5">
        <v>83462505</v>
      </c>
      <c r="F22" s="5">
        <v>85194606</v>
      </c>
      <c r="G22" s="5">
        <v>347458724</v>
      </c>
      <c r="H22" s="5">
        <v>633535525</v>
      </c>
      <c r="I22" s="7">
        <v>1196479444</v>
      </c>
    </row>
    <row r="23" spans="1:9" ht="15.75" customHeight="1" x14ac:dyDescent="0.25">
      <c r="E23" s="5"/>
      <c r="F23" s="5"/>
    </row>
    <row r="24" spans="1:9" ht="15.75" customHeight="1" x14ac:dyDescent="0.25">
      <c r="A24" s="6" t="s">
        <v>47</v>
      </c>
      <c r="B24" s="12">
        <f t="shared" ref="B24:I24" si="4">SUM(B25:B31)</f>
        <v>1215099553</v>
      </c>
      <c r="C24" s="12">
        <f t="shared" si="4"/>
        <v>1396279037</v>
      </c>
      <c r="D24" s="12">
        <f t="shared" si="4"/>
        <v>810526813</v>
      </c>
      <c r="E24" s="12">
        <f t="shared" si="4"/>
        <v>867879338</v>
      </c>
      <c r="F24" s="12">
        <f t="shared" si="4"/>
        <v>1007659313</v>
      </c>
      <c r="G24" s="12">
        <f t="shared" si="4"/>
        <v>835821950</v>
      </c>
      <c r="H24" s="12">
        <f t="shared" si="4"/>
        <v>790161182</v>
      </c>
      <c r="I24" s="12">
        <f t="shared" si="4"/>
        <v>1766007330</v>
      </c>
    </row>
    <row r="25" spans="1:9" ht="15.75" customHeight="1" x14ac:dyDescent="0.25">
      <c r="A25" s="18" t="s">
        <v>50</v>
      </c>
      <c r="B25" s="5">
        <v>18843850</v>
      </c>
      <c r="C25" s="5">
        <v>14142541</v>
      </c>
      <c r="D25" s="5">
        <v>13475912</v>
      </c>
      <c r="E25" s="5">
        <v>1345549</v>
      </c>
      <c r="F25" s="5">
        <v>34953782</v>
      </c>
      <c r="G25" s="5">
        <v>36825901</v>
      </c>
      <c r="H25" s="5">
        <v>32292830</v>
      </c>
      <c r="I25" s="7">
        <v>94689622</v>
      </c>
    </row>
    <row r="26" spans="1:9" ht="15.75" customHeight="1" x14ac:dyDescent="0.25">
      <c r="A26" s="18" t="s">
        <v>51</v>
      </c>
      <c r="B26" s="5">
        <v>120360599</v>
      </c>
      <c r="C26" s="5">
        <v>160113707</v>
      </c>
      <c r="D26" s="5">
        <v>174984075</v>
      </c>
      <c r="E26" s="5">
        <v>242689744</v>
      </c>
      <c r="F26" s="5">
        <v>303777374</v>
      </c>
      <c r="G26" s="5">
        <v>307055126</v>
      </c>
      <c r="H26" s="5">
        <v>353571424</v>
      </c>
      <c r="I26" s="7">
        <v>447189926</v>
      </c>
    </row>
    <row r="27" spans="1:9" ht="15.75" customHeight="1" x14ac:dyDescent="0.25">
      <c r="A27" s="2" t="s">
        <v>53</v>
      </c>
      <c r="B27" s="5">
        <v>46438284</v>
      </c>
      <c r="C27" s="5">
        <v>47007397</v>
      </c>
      <c r="D27" s="5">
        <v>44495303</v>
      </c>
      <c r="E27" s="5">
        <v>46456678</v>
      </c>
      <c r="F27" s="5">
        <v>17471177</v>
      </c>
      <c r="G27" s="5">
        <v>36586342</v>
      </c>
      <c r="H27" s="5">
        <v>41968033</v>
      </c>
      <c r="I27" s="7">
        <v>46360125</v>
      </c>
    </row>
    <row r="28" spans="1:9" ht="15.75" customHeight="1" x14ac:dyDescent="0.25">
      <c r="A28" s="18" t="s">
        <v>54</v>
      </c>
      <c r="B28" s="5">
        <v>866864309</v>
      </c>
      <c r="C28" s="5">
        <v>992844754</v>
      </c>
      <c r="D28" s="5">
        <v>401189329</v>
      </c>
      <c r="E28" s="5">
        <v>482019198</v>
      </c>
      <c r="F28" s="5">
        <v>473964333</v>
      </c>
      <c r="G28" s="5">
        <v>304497247</v>
      </c>
      <c r="H28" s="5">
        <v>297414301</v>
      </c>
      <c r="I28" s="7">
        <v>835973142</v>
      </c>
    </row>
    <row r="29" spans="1:9" ht="15.75" customHeight="1" x14ac:dyDescent="0.25">
      <c r="A29" s="18" t="s">
        <v>55</v>
      </c>
      <c r="B29" s="5">
        <v>70068920</v>
      </c>
      <c r="C29" s="5">
        <v>61359740</v>
      </c>
      <c r="D29" s="5">
        <v>50892003</v>
      </c>
      <c r="E29" s="5">
        <v>89016314</v>
      </c>
      <c r="F29" s="5">
        <v>41337199</v>
      </c>
      <c r="G29" s="5">
        <v>109450472</v>
      </c>
      <c r="H29" s="5">
        <v>45186260</v>
      </c>
      <c r="I29" s="7">
        <v>62374642</v>
      </c>
    </row>
    <row r="30" spans="1:9" ht="15.75" customHeight="1" x14ac:dyDescent="0.25">
      <c r="A30" s="18" t="s">
        <v>56</v>
      </c>
      <c r="B30" s="5">
        <v>32523591</v>
      </c>
      <c r="C30" s="5">
        <v>2424238</v>
      </c>
      <c r="D30" s="5">
        <v>2467360</v>
      </c>
      <c r="E30" s="5">
        <v>2439855</v>
      </c>
      <c r="F30" s="5">
        <v>2372341</v>
      </c>
      <c r="G30" s="5">
        <v>2370862</v>
      </c>
      <c r="H30" s="5">
        <v>2592334</v>
      </c>
      <c r="I30" s="7">
        <v>2641876</v>
      </c>
    </row>
    <row r="31" spans="1:9" ht="15.75" customHeight="1" x14ac:dyDescent="0.25">
      <c r="A31" s="18" t="s">
        <v>57</v>
      </c>
      <c r="B31" s="5">
        <v>60000000</v>
      </c>
      <c r="C31" s="5">
        <v>118386660</v>
      </c>
      <c r="D31" s="5">
        <v>123022831</v>
      </c>
      <c r="E31" s="5">
        <v>3912000</v>
      </c>
      <c r="F31" s="5">
        <v>133783107</v>
      </c>
      <c r="G31" s="5">
        <v>39036000</v>
      </c>
      <c r="H31" s="5">
        <v>17136000</v>
      </c>
      <c r="I31" s="7">
        <v>276777997</v>
      </c>
    </row>
    <row r="32" spans="1:9" ht="15.75" customHeight="1" x14ac:dyDescent="0.25">
      <c r="B32" s="5"/>
      <c r="C32" s="5"/>
      <c r="D32" s="5"/>
      <c r="E32" s="5"/>
      <c r="F32" s="5"/>
      <c r="G32" s="5"/>
    </row>
    <row r="33" spans="1:9" ht="15.75" customHeight="1" x14ac:dyDescent="0.25">
      <c r="A33" s="1"/>
      <c r="B33" s="12">
        <f t="shared" ref="B33:I33" si="5">B21+B24</f>
        <v>1436049725</v>
      </c>
      <c r="C33" s="12">
        <f t="shared" si="5"/>
        <v>1519101183</v>
      </c>
      <c r="D33" s="12">
        <f t="shared" si="5"/>
        <v>871982100</v>
      </c>
      <c r="E33" s="12">
        <f t="shared" si="5"/>
        <v>951341843</v>
      </c>
      <c r="F33" s="12">
        <f t="shared" si="5"/>
        <v>1092853919</v>
      </c>
      <c r="G33" s="12">
        <f t="shared" si="5"/>
        <v>1183280674</v>
      </c>
      <c r="H33" s="12">
        <f t="shared" si="5"/>
        <v>1423696707</v>
      </c>
      <c r="I33" s="12">
        <f t="shared" si="5"/>
        <v>2962486774</v>
      </c>
    </row>
    <row r="34" spans="1:9" ht="15.75" customHeight="1" x14ac:dyDescent="0.25">
      <c r="A34" s="1"/>
      <c r="B34" s="5"/>
      <c r="C34" s="5"/>
      <c r="D34" s="5"/>
      <c r="E34" s="5"/>
      <c r="F34" s="5"/>
      <c r="G34" s="5"/>
    </row>
    <row r="35" spans="1:9" ht="15.75" customHeight="1" x14ac:dyDescent="0.25">
      <c r="A35" s="6" t="s">
        <v>63</v>
      </c>
      <c r="B35" s="12">
        <f t="shared" ref="B35:I35" si="6">SUM(B36:B39)</f>
        <v>2555469491</v>
      </c>
      <c r="C35" s="12">
        <f t="shared" si="6"/>
        <v>2919055821</v>
      </c>
      <c r="D35" s="12">
        <f t="shared" si="6"/>
        <v>4541610790</v>
      </c>
      <c r="E35" s="12">
        <f t="shared" si="6"/>
        <v>4868432174</v>
      </c>
      <c r="F35" s="12">
        <f t="shared" si="6"/>
        <v>4955536798</v>
      </c>
      <c r="G35" s="12">
        <f t="shared" si="6"/>
        <v>5214062313</v>
      </c>
      <c r="H35" s="12">
        <f t="shared" si="6"/>
        <v>5670435574</v>
      </c>
      <c r="I35" s="12">
        <f t="shared" si="6"/>
        <v>5883875942</v>
      </c>
    </row>
    <row r="36" spans="1:9" ht="15.75" customHeight="1" x14ac:dyDescent="0.25">
      <c r="A36" s="2" t="s">
        <v>66</v>
      </c>
      <c r="B36" s="5">
        <v>1405980000</v>
      </c>
      <c r="C36" s="5">
        <v>1687176000</v>
      </c>
      <c r="D36" s="5">
        <v>3233754000</v>
      </c>
      <c r="E36" s="5">
        <v>3718817100</v>
      </c>
      <c r="F36" s="5">
        <v>3718817100</v>
      </c>
      <c r="G36" s="5">
        <v>4090698810</v>
      </c>
      <c r="H36" s="5">
        <v>4499768690</v>
      </c>
      <c r="I36" s="7">
        <v>4949745550</v>
      </c>
    </row>
    <row r="37" spans="1:9" ht="15.75" customHeight="1" x14ac:dyDescent="0.25">
      <c r="A37" s="2" t="s">
        <v>67</v>
      </c>
      <c r="B37" s="5">
        <v>250000000</v>
      </c>
      <c r="C37" s="5">
        <v>250000000</v>
      </c>
      <c r="D37" s="5">
        <v>250000000</v>
      </c>
      <c r="E37" s="5">
        <v>236779111</v>
      </c>
      <c r="F37" s="5">
        <v>236779111</v>
      </c>
      <c r="G37" s="5">
        <v>236779111</v>
      </c>
      <c r="H37" s="5">
        <v>236779111</v>
      </c>
      <c r="I37" s="7">
        <v>236779111</v>
      </c>
    </row>
    <row r="38" spans="1:9" ht="15.75" customHeight="1" x14ac:dyDescent="0.25">
      <c r="A38" s="2" t="s">
        <v>68</v>
      </c>
      <c r="B38" s="5">
        <v>506889888</v>
      </c>
      <c r="C38" s="5">
        <v>453170336</v>
      </c>
      <c r="D38" s="5">
        <v>443603218</v>
      </c>
      <c r="E38" s="5">
        <v>434389369</v>
      </c>
      <c r="F38" s="5">
        <v>429951498</v>
      </c>
      <c r="G38" s="5">
        <v>421237581</v>
      </c>
      <c r="H38" s="5">
        <v>412840428</v>
      </c>
      <c r="I38" s="7">
        <v>404746577</v>
      </c>
    </row>
    <row r="39" spans="1:9" ht="15.75" customHeight="1" x14ac:dyDescent="0.25">
      <c r="A39" s="2" t="s">
        <v>69</v>
      </c>
      <c r="B39" s="5">
        <v>392599603</v>
      </c>
      <c r="C39" s="5">
        <v>528709485</v>
      </c>
      <c r="D39" s="5">
        <v>614253572</v>
      </c>
      <c r="E39" s="5">
        <v>478446594</v>
      </c>
      <c r="F39" s="5">
        <v>569989089</v>
      </c>
      <c r="G39" s="5">
        <v>465346811</v>
      </c>
      <c r="H39" s="5">
        <v>521047345</v>
      </c>
      <c r="I39" s="7">
        <v>292604704</v>
      </c>
    </row>
    <row r="40" spans="1:9" ht="15.75" customHeight="1" x14ac:dyDescent="0.25">
      <c r="C40" s="5"/>
      <c r="D40" s="5"/>
      <c r="E40" s="5"/>
      <c r="F40" s="5"/>
      <c r="G40" s="5"/>
    </row>
    <row r="41" spans="1:9" ht="15.75" customHeight="1" x14ac:dyDescent="0.25">
      <c r="A41" s="1"/>
      <c r="B41" s="12">
        <f t="shared" ref="B41:I41" si="7">B33+B35</f>
        <v>3991519216</v>
      </c>
      <c r="C41" s="12">
        <f t="shared" si="7"/>
        <v>4438157004</v>
      </c>
      <c r="D41" s="12">
        <f t="shared" si="7"/>
        <v>5413592890</v>
      </c>
      <c r="E41" s="12">
        <f t="shared" si="7"/>
        <v>5819774017</v>
      </c>
      <c r="F41" s="12">
        <f t="shared" si="7"/>
        <v>6048390717</v>
      </c>
      <c r="G41" s="12">
        <f t="shared" si="7"/>
        <v>6397342987</v>
      </c>
      <c r="H41" s="12">
        <f t="shared" si="7"/>
        <v>7094132281</v>
      </c>
      <c r="I41" s="12">
        <f t="shared" si="7"/>
        <v>8846362716</v>
      </c>
    </row>
    <row r="42" spans="1:9" ht="15.75" customHeight="1" x14ac:dyDescent="0.25">
      <c r="B42" s="5"/>
      <c r="C42" s="5"/>
      <c r="D42" s="5"/>
      <c r="E42" s="5"/>
      <c r="F42" s="5"/>
      <c r="G42" s="5"/>
    </row>
    <row r="43" spans="1:9" ht="15.75" customHeight="1" x14ac:dyDescent="0.25">
      <c r="A43" s="3" t="s">
        <v>70</v>
      </c>
      <c r="B43" s="25">
        <f t="shared" ref="B43:I43" si="8">B35/(B36/10)</f>
        <v>18.175717229263576</v>
      </c>
      <c r="C43" s="25">
        <f t="shared" si="8"/>
        <v>17.301430443534048</v>
      </c>
      <c r="D43" s="25">
        <f t="shared" si="8"/>
        <v>14.044391719345381</v>
      </c>
      <c r="E43" s="25">
        <f t="shared" si="8"/>
        <v>13.091346100350028</v>
      </c>
      <c r="F43" s="25">
        <f t="shared" si="8"/>
        <v>13.325572795715068</v>
      </c>
      <c r="G43" s="25">
        <f t="shared" si="8"/>
        <v>12.746140831131001</v>
      </c>
      <c r="H43" s="25">
        <f t="shared" si="8"/>
        <v>12.601615693272446</v>
      </c>
      <c r="I43" s="25">
        <f t="shared" si="8"/>
        <v>11.887229116252248</v>
      </c>
    </row>
    <row r="44" spans="1:9" ht="15.75" customHeight="1" x14ac:dyDescent="0.25">
      <c r="A44" s="3" t="s">
        <v>73</v>
      </c>
      <c r="B44" s="12">
        <f t="shared" ref="B44:I44" si="9">B36/10</f>
        <v>140598000</v>
      </c>
      <c r="C44" s="12">
        <f t="shared" si="9"/>
        <v>168717600</v>
      </c>
      <c r="D44" s="12">
        <f t="shared" si="9"/>
        <v>323375400</v>
      </c>
      <c r="E44" s="12">
        <f t="shared" si="9"/>
        <v>371881710</v>
      </c>
      <c r="F44" s="12">
        <f t="shared" si="9"/>
        <v>371881710</v>
      </c>
      <c r="G44" s="12">
        <f t="shared" si="9"/>
        <v>409069881</v>
      </c>
      <c r="H44" s="12">
        <f t="shared" si="9"/>
        <v>449976869</v>
      </c>
      <c r="I44" s="12">
        <f t="shared" si="9"/>
        <v>494974555</v>
      </c>
    </row>
    <row r="45" spans="1:9" ht="15.75" customHeight="1" x14ac:dyDescent="0.25">
      <c r="A45" s="28"/>
      <c r="C45" s="1"/>
      <c r="D45" s="1"/>
      <c r="E45" s="1"/>
      <c r="F45" s="1"/>
    </row>
    <row r="46" spans="1:9" ht="15.75" customHeight="1" x14ac:dyDescent="0.25">
      <c r="B46" s="12"/>
      <c r="C46" s="12"/>
      <c r="D46" s="12"/>
      <c r="E46" s="12"/>
      <c r="F46" s="12"/>
      <c r="G46" s="12"/>
    </row>
    <row r="47" spans="1:9" ht="15.75" customHeight="1" x14ac:dyDescent="0.25">
      <c r="E47" s="5"/>
      <c r="F47" s="5"/>
    </row>
    <row r="48" spans="1:9" ht="15.75" customHeight="1" x14ac:dyDescent="0.25">
      <c r="B48" s="1"/>
      <c r="C48" s="25"/>
      <c r="D48" s="1"/>
      <c r="E48" s="1"/>
      <c r="F48" s="1"/>
      <c r="G48" s="1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3.5" customWidth="1"/>
    <col min="2" max="4" width="12.75" customWidth="1"/>
    <col min="5" max="5" width="13.5" customWidth="1"/>
    <col min="6" max="7" width="12.75" customWidth="1"/>
    <col min="8" max="8" width="11.125" customWidth="1"/>
    <col min="9" max="9" width="13" customWidth="1"/>
    <col min="10" max="26" width="7.625" customWidth="1"/>
  </cols>
  <sheetData>
    <row r="1" spans="1:9" x14ac:dyDescent="0.25">
      <c r="A1" s="1" t="s">
        <v>0</v>
      </c>
    </row>
    <row r="2" spans="1:9" x14ac:dyDescent="0.25">
      <c r="A2" s="1" t="s">
        <v>2</v>
      </c>
    </row>
    <row r="3" spans="1:9" x14ac:dyDescent="0.25">
      <c r="A3" s="2" t="s">
        <v>4</v>
      </c>
    </row>
    <row r="4" spans="1:9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9" x14ac:dyDescent="0.25">
      <c r="A5" s="3" t="s">
        <v>7</v>
      </c>
      <c r="B5" s="5">
        <v>1679542170</v>
      </c>
      <c r="C5" s="5">
        <v>2139590735</v>
      </c>
      <c r="D5" s="5">
        <v>2605271479</v>
      </c>
      <c r="E5" s="5">
        <v>2640589103</v>
      </c>
      <c r="F5" s="5">
        <v>1838499726</v>
      </c>
      <c r="G5" s="5">
        <v>3279614648</v>
      </c>
      <c r="H5" s="5">
        <v>4023783905</v>
      </c>
      <c r="I5" s="7">
        <v>5185920854</v>
      </c>
    </row>
    <row r="6" spans="1:9" x14ac:dyDescent="0.25">
      <c r="A6" s="2" t="s">
        <v>10</v>
      </c>
      <c r="B6" s="9">
        <v>1128014588</v>
      </c>
      <c r="C6" s="9">
        <v>1468113087</v>
      </c>
      <c r="D6" s="9">
        <v>1877220456</v>
      </c>
      <c r="E6" s="9">
        <v>2076891782</v>
      </c>
      <c r="F6" s="9">
        <v>1574012868</v>
      </c>
      <c r="G6" s="9">
        <v>2637141557</v>
      </c>
      <c r="H6" s="9">
        <v>3132843549</v>
      </c>
      <c r="I6" s="11">
        <v>4368046250</v>
      </c>
    </row>
    <row r="7" spans="1:9" x14ac:dyDescent="0.25">
      <c r="A7" s="3" t="s">
        <v>13</v>
      </c>
      <c r="B7" s="12">
        <f t="shared" ref="B7:I7" si="0">B5-B6</f>
        <v>551527582</v>
      </c>
      <c r="C7" s="12">
        <f t="shared" si="0"/>
        <v>671477648</v>
      </c>
      <c r="D7" s="12">
        <f t="shared" si="0"/>
        <v>728051023</v>
      </c>
      <c r="E7" s="12">
        <f t="shared" si="0"/>
        <v>563697321</v>
      </c>
      <c r="F7" s="12">
        <f t="shared" si="0"/>
        <v>264486858</v>
      </c>
      <c r="G7" s="12">
        <f t="shared" si="0"/>
        <v>642473091</v>
      </c>
      <c r="H7" s="12">
        <f t="shared" si="0"/>
        <v>890940356</v>
      </c>
      <c r="I7" s="15">
        <f t="shared" si="0"/>
        <v>817874604</v>
      </c>
    </row>
    <row r="8" spans="1:9" x14ac:dyDescent="0.25">
      <c r="A8" s="16"/>
      <c r="B8" s="12"/>
      <c r="C8" s="12"/>
      <c r="D8" s="12"/>
      <c r="E8" s="12"/>
      <c r="F8" s="12"/>
      <c r="G8" s="12"/>
    </row>
    <row r="9" spans="1:9" x14ac:dyDescent="0.25">
      <c r="A9" s="3" t="s">
        <v>21</v>
      </c>
      <c r="B9" s="12">
        <v>84380206</v>
      </c>
      <c r="C9" s="12">
        <v>88459180</v>
      </c>
      <c r="D9" s="12">
        <v>96798319</v>
      </c>
      <c r="E9" s="12">
        <v>151270910</v>
      </c>
      <c r="F9" s="12">
        <v>103706020</v>
      </c>
      <c r="G9" s="12">
        <v>258375770</v>
      </c>
      <c r="H9" s="12">
        <v>326432028</v>
      </c>
      <c r="I9" s="17">
        <v>359744320</v>
      </c>
    </row>
    <row r="10" spans="1:9" x14ac:dyDescent="0.25">
      <c r="A10" s="18"/>
      <c r="B10" s="5"/>
      <c r="C10" s="5"/>
      <c r="D10" s="5"/>
      <c r="E10" s="5"/>
      <c r="F10" s="5"/>
    </row>
    <row r="11" spans="1:9" x14ac:dyDescent="0.25">
      <c r="A11" s="16" t="s">
        <v>27</v>
      </c>
      <c r="B11" s="12">
        <f t="shared" ref="B11:I11" si="1">B7-B9</f>
        <v>467147376</v>
      </c>
      <c r="C11" s="12">
        <f t="shared" si="1"/>
        <v>583018468</v>
      </c>
      <c r="D11" s="12">
        <f t="shared" si="1"/>
        <v>631252704</v>
      </c>
      <c r="E11" s="12">
        <f t="shared" si="1"/>
        <v>412426411</v>
      </c>
      <c r="F11" s="12">
        <f t="shared" si="1"/>
        <v>160780838</v>
      </c>
      <c r="G11" s="12">
        <f t="shared" si="1"/>
        <v>384097321</v>
      </c>
      <c r="H11" s="12">
        <f t="shared" si="1"/>
        <v>564508328</v>
      </c>
      <c r="I11" s="12">
        <f t="shared" si="1"/>
        <v>458130284</v>
      </c>
    </row>
    <row r="12" spans="1:9" x14ac:dyDescent="0.25">
      <c r="A12" s="19" t="s">
        <v>34</v>
      </c>
      <c r="B12" s="12"/>
      <c r="C12" s="12"/>
      <c r="D12" s="12"/>
      <c r="E12" s="12"/>
      <c r="F12" s="12"/>
      <c r="G12" s="12"/>
      <c r="H12" s="12"/>
    </row>
    <row r="13" spans="1:9" x14ac:dyDescent="0.25">
      <c r="A13" s="18" t="s">
        <v>38</v>
      </c>
      <c r="B13" s="5">
        <v>214177648</v>
      </c>
      <c r="C13" s="5">
        <v>200777586</v>
      </c>
      <c r="D13" s="5">
        <v>146140828</v>
      </c>
      <c r="E13" s="5">
        <v>151033840</v>
      </c>
      <c r="F13" s="5">
        <v>110461076</v>
      </c>
      <c r="G13" s="5">
        <v>154254291</v>
      </c>
      <c r="H13" s="5">
        <v>163068174</v>
      </c>
      <c r="I13" s="8">
        <v>274805141</v>
      </c>
    </row>
    <row r="14" spans="1:9" x14ac:dyDescent="0.25">
      <c r="A14" s="18" t="s">
        <v>39</v>
      </c>
      <c r="B14" s="5">
        <v>72294857</v>
      </c>
      <c r="C14" s="5">
        <v>20417098</v>
      </c>
      <c r="D14" s="5">
        <v>63893263</v>
      </c>
      <c r="E14" s="5">
        <v>122987212</v>
      </c>
      <c r="F14" s="5">
        <v>58078651</v>
      </c>
      <c r="G14" s="5">
        <v>90488907</v>
      </c>
      <c r="H14" s="5">
        <v>133752026</v>
      </c>
      <c r="I14" s="8">
        <v>123021752</v>
      </c>
    </row>
    <row r="15" spans="1:9" x14ac:dyDescent="0.25">
      <c r="A15" s="18"/>
      <c r="B15" s="5"/>
      <c r="C15" s="5"/>
      <c r="D15" s="5"/>
      <c r="E15" s="5"/>
      <c r="F15" s="5"/>
      <c r="G15" s="5"/>
    </row>
    <row r="16" spans="1:9" x14ac:dyDescent="0.25">
      <c r="A16" s="3" t="s">
        <v>42</v>
      </c>
      <c r="B16" s="12">
        <f t="shared" ref="B16:I16" si="2">B11-B13+B14</f>
        <v>325264585</v>
      </c>
      <c r="C16" s="12">
        <f t="shared" si="2"/>
        <v>402657980</v>
      </c>
      <c r="D16" s="12">
        <f t="shared" si="2"/>
        <v>549005139</v>
      </c>
      <c r="E16" s="12">
        <f t="shared" si="2"/>
        <v>384379783</v>
      </c>
      <c r="F16" s="12">
        <f t="shared" si="2"/>
        <v>108398413</v>
      </c>
      <c r="G16" s="12">
        <f t="shared" si="2"/>
        <v>320331937</v>
      </c>
      <c r="H16" s="12">
        <f t="shared" si="2"/>
        <v>535192180</v>
      </c>
      <c r="I16" s="12">
        <f t="shared" si="2"/>
        <v>306346895</v>
      </c>
    </row>
    <row r="17" spans="1:9" x14ac:dyDescent="0.25">
      <c r="A17" s="18" t="s">
        <v>48</v>
      </c>
      <c r="B17" s="5">
        <v>15488790</v>
      </c>
      <c r="C17" s="5">
        <v>19174190</v>
      </c>
      <c r="D17" s="5">
        <v>26143102</v>
      </c>
      <c r="E17" s="5">
        <v>18303799</v>
      </c>
      <c r="F17" s="5">
        <v>5161829</v>
      </c>
      <c r="G17" s="5">
        <v>16016597</v>
      </c>
      <c r="H17" s="5">
        <v>1194569</v>
      </c>
      <c r="I17" s="8">
        <v>1444943</v>
      </c>
    </row>
    <row r="18" spans="1:9" x14ac:dyDescent="0.25">
      <c r="A18" s="3" t="s">
        <v>49</v>
      </c>
      <c r="B18" s="12">
        <f t="shared" ref="B18:I18" si="3">B16-B17</f>
        <v>309775795</v>
      </c>
      <c r="C18" s="12">
        <f t="shared" si="3"/>
        <v>383483790</v>
      </c>
      <c r="D18" s="12">
        <f t="shared" si="3"/>
        <v>522862037</v>
      </c>
      <c r="E18" s="12">
        <f t="shared" si="3"/>
        <v>366075984</v>
      </c>
      <c r="F18" s="12">
        <f t="shared" si="3"/>
        <v>103236584</v>
      </c>
      <c r="G18" s="12">
        <f t="shared" si="3"/>
        <v>304315340</v>
      </c>
      <c r="H18" s="12">
        <f t="shared" si="3"/>
        <v>533997611</v>
      </c>
      <c r="I18" s="12">
        <f t="shared" si="3"/>
        <v>304901952</v>
      </c>
    </row>
    <row r="19" spans="1:9" x14ac:dyDescent="0.25">
      <c r="A19" s="18"/>
      <c r="B19" s="5"/>
      <c r="C19" s="5"/>
      <c r="D19" s="5"/>
      <c r="E19" s="5"/>
      <c r="F19" s="5"/>
      <c r="G19" s="5"/>
    </row>
    <row r="20" spans="1:9" x14ac:dyDescent="0.25">
      <c r="A20" s="6" t="s">
        <v>58</v>
      </c>
      <c r="B20" s="12">
        <v>27644980</v>
      </c>
      <c r="C20" s="12">
        <v>19897460</v>
      </c>
      <c r="D20" s="12">
        <v>25091068</v>
      </c>
      <c r="E20" s="12">
        <v>26033710</v>
      </c>
      <c r="F20" s="12">
        <v>16131959</v>
      </c>
      <c r="G20" s="12">
        <v>61576078</v>
      </c>
      <c r="H20" s="12">
        <f t="shared" ref="H20:I20" si="4">H21+H22</f>
        <v>77624350</v>
      </c>
      <c r="I20" s="12">
        <f t="shared" si="4"/>
        <v>91461583</v>
      </c>
    </row>
    <row r="21" spans="1:9" ht="15.75" customHeight="1" x14ac:dyDescent="0.25">
      <c r="A21" s="18" t="s">
        <v>61</v>
      </c>
      <c r="B21" s="12"/>
      <c r="C21" s="12"/>
      <c r="D21" s="12"/>
      <c r="E21" s="12"/>
      <c r="F21" s="12"/>
      <c r="G21" s="12"/>
      <c r="H21" s="5">
        <v>36070992</v>
      </c>
      <c r="I21" s="8">
        <v>24028862</v>
      </c>
    </row>
    <row r="22" spans="1:9" ht="15.75" customHeight="1" x14ac:dyDescent="0.25">
      <c r="A22" s="18" t="s">
        <v>62</v>
      </c>
      <c r="B22" s="12"/>
      <c r="C22" s="12"/>
      <c r="D22" s="12"/>
      <c r="E22" s="12"/>
      <c r="F22" s="12"/>
      <c r="G22" s="12"/>
      <c r="H22" s="5">
        <v>41553358</v>
      </c>
      <c r="I22" s="8">
        <v>67432721</v>
      </c>
    </row>
    <row r="23" spans="1:9" ht="15.75" customHeight="1" x14ac:dyDescent="0.25">
      <c r="A23" s="3" t="s">
        <v>65</v>
      </c>
      <c r="B23" s="24">
        <f t="shared" ref="B23:I23" si="5">B18-B20</f>
        <v>282130815</v>
      </c>
      <c r="C23" s="24">
        <f t="shared" si="5"/>
        <v>363586330</v>
      </c>
      <c r="D23" s="24">
        <f t="shared" si="5"/>
        <v>497770969</v>
      </c>
      <c r="E23" s="24">
        <f t="shared" si="5"/>
        <v>340042274</v>
      </c>
      <c r="F23" s="24">
        <f t="shared" si="5"/>
        <v>87104625</v>
      </c>
      <c r="G23" s="24">
        <f t="shared" si="5"/>
        <v>242739262</v>
      </c>
      <c r="H23" s="24">
        <f t="shared" si="5"/>
        <v>456373261</v>
      </c>
      <c r="I23" s="24">
        <f t="shared" si="5"/>
        <v>213440369</v>
      </c>
    </row>
    <row r="24" spans="1:9" ht="15.75" customHeight="1" x14ac:dyDescent="0.25">
      <c r="A24" s="1"/>
      <c r="B24" s="1"/>
      <c r="C24" s="1"/>
      <c r="D24" s="12"/>
      <c r="E24" s="12"/>
      <c r="F24" s="12"/>
      <c r="G24" s="12"/>
    </row>
    <row r="25" spans="1:9" ht="15.75" customHeight="1" x14ac:dyDescent="0.25">
      <c r="A25" s="3" t="s">
        <v>71</v>
      </c>
      <c r="B25" s="27">
        <f>B23/('1'!B36/10)</f>
        <v>2.0066488499125166</v>
      </c>
      <c r="C25" s="27">
        <f>C23/('1'!C36/10)</f>
        <v>2.1549994191477357</v>
      </c>
      <c r="D25" s="27">
        <f>D23/('1'!D36/10)</f>
        <v>1.5392975748928335</v>
      </c>
      <c r="E25" s="27">
        <f>E23/('1'!E36/10)</f>
        <v>0.91438289342059875</v>
      </c>
      <c r="F25" s="27">
        <f>F23/('1'!F36/10)</f>
        <v>0.23422669805406671</v>
      </c>
      <c r="G25" s="27">
        <f>G23/('1'!G36/10)</f>
        <v>0.5933931420387315</v>
      </c>
      <c r="H25" s="27">
        <f>H23/('1'!H36/10)</f>
        <v>1.0142149351236986</v>
      </c>
      <c r="I25" s="27">
        <f>I23/('1'!I36/10)</f>
        <v>0.4312148308310515</v>
      </c>
    </row>
    <row r="26" spans="1:9" ht="15.75" customHeight="1" x14ac:dyDescent="0.25">
      <c r="A26" s="19" t="s">
        <v>75</v>
      </c>
      <c r="B26" s="5">
        <f>'1'!B36/10</f>
        <v>140598000</v>
      </c>
      <c r="C26" s="5">
        <f>'1'!C36/10</f>
        <v>168717600</v>
      </c>
      <c r="D26" s="5">
        <f>'1'!D36/10</f>
        <v>323375400</v>
      </c>
      <c r="E26" s="5">
        <f>'1'!E36/10</f>
        <v>371881710</v>
      </c>
      <c r="F26" s="5">
        <f>'1'!F36/10</f>
        <v>371881710</v>
      </c>
      <c r="G26" s="5">
        <f>'1'!G36/10</f>
        <v>409069881</v>
      </c>
      <c r="H26" s="5">
        <f>'1'!H36/10</f>
        <v>449976869</v>
      </c>
      <c r="I26" s="5">
        <f>'1'!I36/10</f>
        <v>494974555</v>
      </c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spans="1:2" ht="15.75" customHeight="1" x14ac:dyDescent="0.2"/>
    <row r="34" spans="1:2" ht="15.75" customHeight="1" x14ac:dyDescent="0.2"/>
    <row r="35" spans="1:2" ht="15.75" customHeight="1" x14ac:dyDescent="0.2"/>
    <row r="36" spans="1:2" ht="15.75" customHeight="1" x14ac:dyDescent="0.2"/>
    <row r="37" spans="1:2" ht="15.75" customHeight="1" x14ac:dyDescent="0.2"/>
    <row r="38" spans="1:2" ht="15.75" customHeight="1" x14ac:dyDescent="0.2"/>
    <row r="39" spans="1:2" ht="15.75" customHeight="1" x14ac:dyDescent="0.2"/>
    <row r="40" spans="1:2" ht="15.75" customHeight="1" x14ac:dyDescent="0.2"/>
    <row r="41" spans="1:2" ht="15.75" customHeight="1" x14ac:dyDescent="0.2"/>
    <row r="42" spans="1:2" ht="15.75" customHeight="1" x14ac:dyDescent="0.2"/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5">
      <c r="A48" s="18"/>
      <c r="B48" s="18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18" sqref="L18"/>
    </sheetView>
  </sheetViews>
  <sheetFormatPr defaultColWidth="12.625" defaultRowHeight="15" customHeight="1" x14ac:dyDescent="0.2"/>
  <cols>
    <col min="1" max="1" width="39.5" customWidth="1"/>
    <col min="2" max="8" width="11.875" customWidth="1"/>
    <col min="9" max="9" width="12.875" customWidth="1"/>
    <col min="10" max="26" width="7.62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2" t="s">
        <v>4</v>
      </c>
    </row>
    <row r="4" spans="1:9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9" x14ac:dyDescent="0.25">
      <c r="A5" s="3" t="s">
        <v>5</v>
      </c>
    </row>
    <row r="6" spans="1:9" x14ac:dyDescent="0.25">
      <c r="A6" s="2" t="s">
        <v>8</v>
      </c>
      <c r="B6" s="5">
        <v>1646052614</v>
      </c>
      <c r="C6" s="5">
        <v>2042322558</v>
      </c>
      <c r="D6" s="5">
        <v>2500762938</v>
      </c>
      <c r="E6" s="5">
        <v>2565040654</v>
      </c>
      <c r="F6" s="5">
        <v>2012356994</v>
      </c>
      <c r="G6" s="5">
        <v>3359863771</v>
      </c>
      <c r="H6" s="8">
        <v>3735548748</v>
      </c>
      <c r="I6" s="8">
        <v>4587590909</v>
      </c>
    </row>
    <row r="7" spans="1:9" ht="15.75" x14ac:dyDescent="0.25">
      <c r="A7" s="10" t="s">
        <v>11</v>
      </c>
      <c r="B7" s="7"/>
      <c r="C7" s="7"/>
      <c r="D7" s="5"/>
      <c r="E7" s="5"/>
      <c r="F7" s="5"/>
      <c r="G7" s="5"/>
      <c r="H7" s="8">
        <v>133752026</v>
      </c>
      <c r="I7" s="8">
        <v>135484352</v>
      </c>
    </row>
    <row r="8" spans="1:9" ht="15.75" x14ac:dyDescent="0.25">
      <c r="A8" s="10" t="s">
        <v>12</v>
      </c>
      <c r="B8" s="5"/>
      <c r="C8" s="5"/>
      <c r="D8" s="5"/>
      <c r="E8" s="5"/>
      <c r="F8" s="5"/>
      <c r="G8" s="5"/>
      <c r="H8" s="8">
        <v>-3388348354</v>
      </c>
      <c r="I8" s="8">
        <v>-4917680537</v>
      </c>
    </row>
    <row r="9" spans="1:9" ht="15.75" x14ac:dyDescent="0.25">
      <c r="A9" s="10" t="s">
        <v>14</v>
      </c>
      <c r="B9" s="5"/>
      <c r="C9" s="5"/>
      <c r="D9" s="5"/>
      <c r="E9" s="5"/>
      <c r="F9" s="5"/>
      <c r="G9" s="5"/>
      <c r="H9" s="8">
        <v>-403007237</v>
      </c>
      <c r="I9" s="8">
        <v>-505003675</v>
      </c>
    </row>
    <row r="10" spans="1:9" ht="15.75" x14ac:dyDescent="0.25">
      <c r="A10" s="10" t="s">
        <v>15</v>
      </c>
      <c r="B10" s="5"/>
      <c r="C10" s="5"/>
      <c r="D10" s="5"/>
      <c r="E10" s="5"/>
      <c r="F10" s="5"/>
      <c r="G10" s="5"/>
      <c r="H10" s="8">
        <v>-33633232</v>
      </c>
      <c r="I10" s="8">
        <v>-23986503</v>
      </c>
    </row>
    <row r="11" spans="1:9" ht="15.75" x14ac:dyDescent="0.25">
      <c r="A11" s="13" t="s">
        <v>16</v>
      </c>
      <c r="B11" s="5">
        <v>-1593173736</v>
      </c>
      <c r="C11" s="5">
        <v>-1764797431</v>
      </c>
      <c r="D11" s="5">
        <v>-2204163291</v>
      </c>
      <c r="E11" s="5">
        <v>-2438934115</v>
      </c>
      <c r="F11" s="5">
        <v>-1842067638</v>
      </c>
      <c r="G11" s="5">
        <v>-2938646416</v>
      </c>
      <c r="H11" s="7"/>
      <c r="I11" s="5"/>
    </row>
    <row r="12" spans="1:9" ht="15.75" x14ac:dyDescent="0.25">
      <c r="A12" s="14"/>
      <c r="B12" s="15">
        <f t="shared" ref="B12:I12" si="0">SUM(B6:B11)</f>
        <v>52878878</v>
      </c>
      <c r="C12" s="15">
        <f t="shared" si="0"/>
        <v>277525127</v>
      </c>
      <c r="D12" s="15">
        <f t="shared" si="0"/>
        <v>296599647</v>
      </c>
      <c r="E12" s="15">
        <f t="shared" si="0"/>
        <v>126106539</v>
      </c>
      <c r="F12" s="15">
        <f t="shared" si="0"/>
        <v>170289356</v>
      </c>
      <c r="G12" s="15">
        <f t="shared" si="0"/>
        <v>421217355</v>
      </c>
      <c r="H12" s="15">
        <f t="shared" si="0"/>
        <v>44311951</v>
      </c>
      <c r="I12" s="15">
        <f t="shared" si="0"/>
        <v>-723595454</v>
      </c>
    </row>
    <row r="13" spans="1:9" ht="15.75" x14ac:dyDescent="0.25">
      <c r="A13" s="14"/>
    </row>
    <row r="14" spans="1:9" x14ac:dyDescent="0.25">
      <c r="A14" s="3" t="s">
        <v>22</v>
      </c>
    </row>
    <row r="15" spans="1:9" x14ac:dyDescent="0.25">
      <c r="A15" s="2" t="s">
        <v>23</v>
      </c>
      <c r="B15" s="5">
        <v>-362506867</v>
      </c>
      <c r="C15" s="5">
        <v>-302860692</v>
      </c>
      <c r="D15" s="5">
        <v>-90390733</v>
      </c>
      <c r="E15" s="5">
        <v>-193507693</v>
      </c>
      <c r="F15" s="5">
        <v>-756411711</v>
      </c>
      <c r="G15" s="5">
        <v>-885256986</v>
      </c>
      <c r="H15" s="5">
        <v>-663656699</v>
      </c>
      <c r="I15" s="8">
        <v>-137933792</v>
      </c>
    </row>
    <row r="16" spans="1:9" x14ac:dyDescent="0.25">
      <c r="A16" s="2" t="s">
        <v>24</v>
      </c>
      <c r="B16" s="5">
        <v>-371827200</v>
      </c>
      <c r="C16" s="5">
        <v>-35439752</v>
      </c>
      <c r="D16" s="5">
        <v>-66481281</v>
      </c>
      <c r="E16" s="5">
        <v>-29817318</v>
      </c>
      <c r="F16" s="5">
        <v>381063038</v>
      </c>
      <c r="G16" s="5">
        <v>398825982</v>
      </c>
      <c r="H16" s="5">
        <v>45041832</v>
      </c>
      <c r="I16" s="8">
        <v>-36319106</v>
      </c>
    </row>
    <row r="17" spans="1:9" x14ac:dyDescent="0.25">
      <c r="A17" s="18" t="s">
        <v>25</v>
      </c>
      <c r="B17" s="5">
        <v>254725000</v>
      </c>
      <c r="C17" s="5">
        <v>0</v>
      </c>
      <c r="D17" s="5">
        <v>-16526111</v>
      </c>
      <c r="E17" s="5">
        <v>0</v>
      </c>
      <c r="F17" s="5">
        <v>0</v>
      </c>
      <c r="G17" s="5">
        <v>0</v>
      </c>
      <c r="H17" s="5">
        <v>0</v>
      </c>
      <c r="I17" s="5"/>
    </row>
    <row r="18" spans="1:9" x14ac:dyDescent="0.25">
      <c r="A18" s="1"/>
      <c r="B18" s="15">
        <f t="shared" ref="B18:I18" si="1">SUM(B15:B17)</f>
        <v>-479609067</v>
      </c>
      <c r="C18" s="15">
        <f t="shared" si="1"/>
        <v>-338300444</v>
      </c>
      <c r="D18" s="15">
        <f t="shared" si="1"/>
        <v>-173398125</v>
      </c>
      <c r="E18" s="15">
        <f t="shared" si="1"/>
        <v>-223325011</v>
      </c>
      <c r="F18" s="15">
        <f t="shared" si="1"/>
        <v>-375348673</v>
      </c>
      <c r="G18" s="15">
        <f t="shared" si="1"/>
        <v>-486431004</v>
      </c>
      <c r="H18" s="15">
        <f t="shared" si="1"/>
        <v>-618614867</v>
      </c>
      <c r="I18" s="15">
        <f t="shared" si="1"/>
        <v>-174252898</v>
      </c>
    </row>
    <row r="20" spans="1:9" x14ac:dyDescent="0.25">
      <c r="A20" s="3" t="s">
        <v>31</v>
      </c>
    </row>
    <row r="21" spans="1:9" x14ac:dyDescent="0.25">
      <c r="A21" s="18" t="s">
        <v>32</v>
      </c>
      <c r="B21" s="5">
        <v>15230860</v>
      </c>
      <c r="C21" s="5">
        <v>569113</v>
      </c>
      <c r="D21" s="5">
        <v>-2512094</v>
      </c>
      <c r="E21" s="5">
        <v>1961375</v>
      </c>
      <c r="F21" s="5">
        <v>-28985501</v>
      </c>
      <c r="G21" s="5">
        <v>19115165</v>
      </c>
      <c r="H21" s="5">
        <v>5381691</v>
      </c>
      <c r="I21" s="8">
        <v>4392092</v>
      </c>
    </row>
    <row r="22" spans="1:9" x14ac:dyDescent="0.25">
      <c r="A22" s="18" t="s">
        <v>33</v>
      </c>
      <c r="B22" s="5">
        <v>300000000</v>
      </c>
      <c r="C22" s="18">
        <v>0</v>
      </c>
      <c r="D22" s="5">
        <v>1124784000</v>
      </c>
      <c r="E22" s="18">
        <v>0</v>
      </c>
      <c r="F22" s="5">
        <v>0</v>
      </c>
      <c r="G22" s="18">
        <v>0</v>
      </c>
      <c r="H22" s="5">
        <v>0</v>
      </c>
      <c r="I22" s="8">
        <v>0</v>
      </c>
    </row>
    <row r="23" spans="1:9" x14ac:dyDescent="0.25">
      <c r="A23" s="18" t="s">
        <v>35</v>
      </c>
      <c r="B23" s="5">
        <v>300687645</v>
      </c>
      <c r="C23" s="5">
        <v>125980445</v>
      </c>
      <c r="D23" s="5">
        <v>-591655425</v>
      </c>
      <c r="E23" s="5">
        <v>80829869</v>
      </c>
      <c r="F23" s="5">
        <v>-8054865</v>
      </c>
      <c r="G23" s="5">
        <v>-169467086</v>
      </c>
      <c r="H23" s="5">
        <v>-7082946</v>
      </c>
      <c r="I23" s="8">
        <v>538558841</v>
      </c>
    </row>
    <row r="24" spans="1:9" ht="15.75" customHeight="1" x14ac:dyDescent="0.25">
      <c r="A24" s="22" t="s">
        <v>36</v>
      </c>
      <c r="B24" s="5">
        <v>-192641521</v>
      </c>
      <c r="C24" s="5">
        <v>-39741366</v>
      </c>
      <c r="D24" s="5">
        <v>-56730688</v>
      </c>
      <c r="E24" s="5">
        <v>-97103613</v>
      </c>
      <c r="F24" s="5">
        <v>131603207</v>
      </c>
      <c r="G24" s="5">
        <v>167517012</v>
      </c>
      <c r="H24" s="5">
        <v>264176801</v>
      </c>
      <c r="I24" s="8">
        <v>822585916</v>
      </c>
    </row>
    <row r="25" spans="1:9" ht="15.75" customHeight="1" x14ac:dyDescent="0.25">
      <c r="A25" s="18" t="s">
        <v>43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12080217</v>
      </c>
      <c r="H25" s="5">
        <v>0</v>
      </c>
      <c r="I25" s="8">
        <v>0</v>
      </c>
    </row>
    <row r="26" spans="1:9" ht="15.75" customHeight="1" x14ac:dyDescent="0.25">
      <c r="A26" s="18" t="s">
        <v>44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4731304</v>
      </c>
      <c r="H26" s="5">
        <v>0</v>
      </c>
      <c r="I26" s="8">
        <v>0</v>
      </c>
    </row>
    <row r="27" spans="1:9" ht="15.75" customHeight="1" x14ac:dyDescent="0.25">
      <c r="A27" s="18" t="s">
        <v>45</v>
      </c>
      <c r="B27" s="5">
        <v>32523591</v>
      </c>
      <c r="C27" s="5">
        <v>-30099352</v>
      </c>
      <c r="D27" s="5">
        <v>43122</v>
      </c>
      <c r="E27" s="5">
        <v>-27505</v>
      </c>
      <c r="F27" s="5">
        <v>-67514</v>
      </c>
      <c r="G27" s="5">
        <v>-1479</v>
      </c>
      <c r="H27" s="5">
        <v>221472</v>
      </c>
      <c r="I27" s="8">
        <v>49541</v>
      </c>
    </row>
    <row r="28" spans="1:9" ht="15.75" customHeight="1" x14ac:dyDescent="0.25">
      <c r="A28" s="1"/>
      <c r="B28" s="15">
        <f t="shared" ref="B28:I28" si="2">SUM(B21:B27)</f>
        <v>455800575</v>
      </c>
      <c r="C28" s="15">
        <f t="shared" si="2"/>
        <v>56708840</v>
      </c>
      <c r="D28" s="15">
        <f t="shared" si="2"/>
        <v>473928915</v>
      </c>
      <c r="E28" s="15">
        <f t="shared" si="2"/>
        <v>-14339874</v>
      </c>
      <c r="F28" s="15">
        <f t="shared" si="2"/>
        <v>94495327</v>
      </c>
      <c r="G28" s="15">
        <f t="shared" si="2"/>
        <v>33975133</v>
      </c>
      <c r="H28" s="15">
        <f t="shared" si="2"/>
        <v>262697018</v>
      </c>
      <c r="I28" s="15">
        <f t="shared" si="2"/>
        <v>1365586390</v>
      </c>
    </row>
    <row r="29" spans="1:9" ht="15.75" customHeight="1" x14ac:dyDescent="0.25">
      <c r="B29" s="5"/>
    </row>
    <row r="30" spans="1:9" ht="15.75" customHeight="1" x14ac:dyDescent="0.25">
      <c r="A30" s="1" t="s">
        <v>52</v>
      </c>
      <c r="B30" s="12">
        <f t="shared" ref="B30:I30" si="3">B12+B18+B28</f>
        <v>29070386</v>
      </c>
      <c r="C30" s="12">
        <f t="shared" si="3"/>
        <v>-4066477</v>
      </c>
      <c r="D30" s="12">
        <f t="shared" si="3"/>
        <v>597130437</v>
      </c>
      <c r="E30" s="12">
        <f t="shared" si="3"/>
        <v>-111558346</v>
      </c>
      <c r="F30" s="12">
        <f t="shared" si="3"/>
        <v>-110563990</v>
      </c>
      <c r="G30" s="12">
        <f t="shared" si="3"/>
        <v>-31238516</v>
      </c>
      <c r="H30" s="12">
        <f t="shared" si="3"/>
        <v>-311605898</v>
      </c>
      <c r="I30" s="12">
        <f t="shared" si="3"/>
        <v>467738038</v>
      </c>
    </row>
    <row r="31" spans="1:9" ht="15.75" customHeight="1" x14ac:dyDescent="0.25">
      <c r="A31" s="19" t="s">
        <v>59</v>
      </c>
      <c r="B31" s="5">
        <v>14153884</v>
      </c>
      <c r="C31" s="5">
        <v>43224270</v>
      </c>
      <c r="D31" s="5">
        <v>39157793</v>
      </c>
      <c r="E31" s="5">
        <v>636288230</v>
      </c>
      <c r="F31" s="5">
        <v>524729885</v>
      </c>
      <c r="G31" s="5">
        <v>405165895</v>
      </c>
      <c r="H31" s="5">
        <v>373927379</v>
      </c>
      <c r="I31" s="8">
        <v>57808796</v>
      </c>
    </row>
    <row r="32" spans="1:9" ht="15.75" customHeight="1" x14ac:dyDescent="0.25">
      <c r="A32" s="23" t="s">
        <v>60</v>
      </c>
      <c r="B32" s="12"/>
      <c r="C32" s="12"/>
      <c r="D32" s="12"/>
      <c r="E32" s="12"/>
      <c r="F32" s="12"/>
      <c r="G32" s="12"/>
      <c r="H32" s="8">
        <v>-4512684</v>
      </c>
      <c r="I32" s="8">
        <v>-5177478</v>
      </c>
    </row>
    <row r="33" spans="1:9" ht="15.75" customHeight="1" x14ac:dyDescent="0.25">
      <c r="A33" s="3" t="s">
        <v>64</v>
      </c>
      <c r="B33" s="12">
        <f t="shared" ref="B33:G33" si="4">B30+B31</f>
        <v>43224270</v>
      </c>
      <c r="C33" s="12">
        <f t="shared" si="4"/>
        <v>39157793</v>
      </c>
      <c r="D33" s="12">
        <f t="shared" si="4"/>
        <v>636288230</v>
      </c>
      <c r="E33" s="12">
        <f t="shared" si="4"/>
        <v>524729884</v>
      </c>
      <c r="F33" s="12">
        <f t="shared" si="4"/>
        <v>414165895</v>
      </c>
      <c r="G33" s="12">
        <f t="shared" si="4"/>
        <v>373927379</v>
      </c>
      <c r="H33" s="12">
        <f>(H30+H31+H32)-1</f>
        <v>57808796</v>
      </c>
      <c r="I33" s="12">
        <f>(I30+I31+I32)+2</f>
        <v>520369358</v>
      </c>
    </row>
    <row r="34" spans="1:9" ht="15.75" customHeight="1" x14ac:dyDescent="0.2"/>
    <row r="35" spans="1:9" ht="15.75" customHeight="1" x14ac:dyDescent="0.25">
      <c r="A35" s="3" t="s">
        <v>72</v>
      </c>
      <c r="B35" s="26">
        <f>B12/('1'!B36/10)</f>
        <v>0.37609978804819416</v>
      </c>
      <c r="C35" s="26">
        <f>C12/('1'!C36/10)</f>
        <v>1.6449091677453922</v>
      </c>
      <c r="D35" s="26">
        <f>D12/('1'!D36/10)</f>
        <v>0.91719916542816804</v>
      </c>
      <c r="E35" s="26">
        <f>E12/('1'!E36/10)</f>
        <v>0.33910390215211178</v>
      </c>
      <c r="F35" s="26">
        <f>F12/('1'!F36/10)</f>
        <v>0.4579126948727863</v>
      </c>
      <c r="G35" s="26">
        <f>G12/('1'!G36/10)</f>
        <v>1.0296953517338032</v>
      </c>
      <c r="H35" s="26">
        <f>H12/('1'!H36/10)</f>
        <v>9.8476064110753214E-2</v>
      </c>
      <c r="I35" s="26">
        <f>I12/('1'!I36/10)</f>
        <v>-1.4618841447314397</v>
      </c>
    </row>
    <row r="36" spans="1:9" ht="15.75" customHeight="1" x14ac:dyDescent="0.25">
      <c r="A36" s="3" t="s">
        <v>74</v>
      </c>
      <c r="B36" s="5">
        <f>'1'!B36/10</f>
        <v>140598000</v>
      </c>
      <c r="C36" s="5">
        <f>'1'!C36/10</f>
        <v>168717600</v>
      </c>
      <c r="D36" s="5">
        <f>'1'!D36/10</f>
        <v>323375400</v>
      </c>
      <c r="E36" s="5">
        <f>'1'!E36/10</f>
        <v>371881710</v>
      </c>
      <c r="F36" s="5">
        <f>'1'!F36/10</f>
        <v>371881710</v>
      </c>
      <c r="G36" s="5">
        <f>'1'!G36/10</f>
        <v>409069881</v>
      </c>
      <c r="H36" s="5">
        <f>'1'!H36/10</f>
        <v>449976869</v>
      </c>
      <c r="I36" s="5">
        <f>'1'!I36/10</f>
        <v>494974555</v>
      </c>
    </row>
    <row r="37" spans="1:9" ht="15.75" customHeight="1" x14ac:dyDescent="0.25">
      <c r="B37" s="5"/>
    </row>
    <row r="38" spans="1:9" ht="15.75" customHeight="1" x14ac:dyDescent="0.2"/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9" x14ac:dyDescent="0.25">
      <c r="A1" s="1" t="s">
        <v>0</v>
      </c>
    </row>
    <row r="2" spans="1:9" x14ac:dyDescent="0.25">
      <c r="A2" s="1" t="s">
        <v>76</v>
      </c>
    </row>
    <row r="3" spans="1:9" x14ac:dyDescent="0.25">
      <c r="A3" s="2" t="s">
        <v>4</v>
      </c>
    </row>
    <row r="4" spans="1:9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9" x14ac:dyDescent="0.25">
      <c r="A5" s="2" t="s">
        <v>77</v>
      </c>
      <c r="B5" s="29">
        <f>'2'!B23/'1'!B17</f>
        <v>7.0682564640821205E-2</v>
      </c>
      <c r="C5" s="29">
        <f>'2'!C23/'1'!C17</f>
        <v>8.1922818339303621E-2</v>
      </c>
      <c r="D5" s="29">
        <f>'2'!D23/'1'!D17</f>
        <v>9.1948356500815481E-2</v>
      </c>
      <c r="E5" s="29">
        <f>'2'!E23/'1'!E17</f>
        <v>5.8428776283261097E-2</v>
      </c>
      <c r="F5" s="29">
        <f>'2'!F23/'1'!F17</f>
        <v>1.4401289380194649E-2</v>
      </c>
      <c r="G5" s="29">
        <f>'2'!G23/'1'!G17</f>
        <v>3.7943762348732146E-2</v>
      </c>
      <c r="H5" s="29">
        <f>'2'!H23/'1'!H17</f>
        <v>6.43310898250785E-2</v>
      </c>
      <c r="I5" s="29">
        <f>'2'!I23/'1'!I17</f>
        <v>2.4127472030279797E-2</v>
      </c>
    </row>
    <row r="6" spans="1:9" x14ac:dyDescent="0.25">
      <c r="A6" s="2" t="s">
        <v>78</v>
      </c>
      <c r="B6" s="29">
        <f>'2'!B23/'1'!B35</f>
        <v>0.1104027326460459</v>
      </c>
      <c r="C6" s="29">
        <f>'2'!C23/'1'!C35</f>
        <v>0.12455614153875408</v>
      </c>
      <c r="D6" s="29">
        <f>'2'!D23/'1'!D35</f>
        <v>0.10960229575286877</v>
      </c>
      <c r="E6" s="29">
        <f>'2'!E23/'1'!E35</f>
        <v>6.9846361589672626E-2</v>
      </c>
      <c r="F6" s="29">
        <f>'2'!F23/'1'!F35</f>
        <v>1.7577233012406338E-2</v>
      </c>
      <c r="G6" s="29">
        <f>'2'!G23/'1'!G35</f>
        <v>4.6554729772750991E-2</v>
      </c>
      <c r="H6" s="29">
        <f>'2'!H23/'1'!H35</f>
        <v>8.0482928523613981E-2</v>
      </c>
      <c r="I6" s="29">
        <f>'2'!I23/'1'!I35</f>
        <v>3.6275470642817303E-2</v>
      </c>
    </row>
    <row r="7" spans="1:9" x14ac:dyDescent="0.25">
      <c r="A7" s="2" t="s">
        <v>79</v>
      </c>
      <c r="B7" s="29">
        <f>'1'!B22/'1'!B35</f>
        <v>8.6461674763934793E-2</v>
      </c>
      <c r="C7" s="29">
        <f>'1'!C22/'1'!C35</f>
        <v>4.2075983993318779E-2</v>
      </c>
      <c r="D7" s="29">
        <f>'1'!D22/'1'!D35</f>
        <v>1.3531605820409812E-2</v>
      </c>
      <c r="E7" s="29">
        <f>'1'!E22/'1'!E35</f>
        <v>1.7143610512997155E-2</v>
      </c>
      <c r="F7" s="29">
        <f>'1'!F22/'1'!F35</f>
        <v>1.7191801710439041E-2</v>
      </c>
      <c r="G7" s="29">
        <f>'1'!G22/'1'!G35</f>
        <v>6.663877474837536E-2</v>
      </c>
      <c r="H7" s="29">
        <f>'1'!H22/'1'!H35</f>
        <v>0.1117260776059035</v>
      </c>
      <c r="I7" s="29">
        <f>'1'!I22/'1'!I35</f>
        <v>0.20334885639912087</v>
      </c>
    </row>
    <row r="8" spans="1:9" x14ac:dyDescent="0.25">
      <c r="A8" s="2" t="s">
        <v>80</v>
      </c>
      <c r="B8" s="30">
        <f>'1'!B11/'1'!B24</f>
        <v>1.0648096897127244</v>
      </c>
      <c r="C8" s="30">
        <f>'1'!C11/'1'!C24</f>
        <v>1.0430091753930701</v>
      </c>
      <c r="D8" s="30">
        <f>'1'!D11/'1'!D24</f>
        <v>2.8598084342460859</v>
      </c>
      <c r="E8" s="30">
        <f>'1'!E11/'1'!E24</f>
        <v>2.9660658253855101</v>
      </c>
      <c r="F8" s="30">
        <f>'1'!F11/'1'!F24</f>
        <v>2.4360350768672943</v>
      </c>
      <c r="G8" s="30">
        <f>'1'!G11/'1'!G24</f>
        <v>2.8706566404483636</v>
      </c>
      <c r="H8" s="30">
        <f>'1'!H11/'1'!H24</f>
        <v>3.2765295068620568</v>
      </c>
      <c r="I8" s="30">
        <f>'1'!I11/'1'!I24</f>
        <v>2.4279209622533107</v>
      </c>
    </row>
    <row r="9" spans="1:9" x14ac:dyDescent="0.25">
      <c r="A9" s="2" t="s">
        <v>81</v>
      </c>
      <c r="B9" s="29">
        <f>'2'!B23/'2'!B5</f>
        <v>0.16798078669260208</v>
      </c>
      <c r="C9" s="29">
        <f>'2'!C23/'2'!C5</f>
        <v>0.16993265303142191</v>
      </c>
      <c r="D9" s="29">
        <f>'2'!D23/'2'!D5</f>
        <v>0.19106299401514309</v>
      </c>
      <c r="E9" s="29">
        <f>'2'!E23/'2'!E5</f>
        <v>0.12877515612469753</v>
      </c>
      <c r="F9" s="29">
        <f>'2'!F23/'2'!F5</f>
        <v>4.7378100615501531E-2</v>
      </c>
      <c r="G9" s="29">
        <f>'2'!G23/'2'!G5</f>
        <v>7.4014568189597868E-2</v>
      </c>
      <c r="H9" s="29">
        <f>'2'!H23/'2'!H5</f>
        <v>0.11341892899191365</v>
      </c>
      <c r="I9" s="29">
        <f>'2'!I23/'2'!I5</f>
        <v>4.115766032861249E-2</v>
      </c>
    </row>
    <row r="10" spans="1:9" x14ac:dyDescent="0.25">
      <c r="A10" s="2" t="s">
        <v>82</v>
      </c>
      <c r="B10" s="29">
        <f>'2'!B11/'2'!B5</f>
        <v>0.27813971232410317</v>
      </c>
      <c r="C10" s="29">
        <f>'2'!C11/'2'!C5</f>
        <v>0.27249064901190084</v>
      </c>
      <c r="D10" s="29">
        <f>'2'!D11/'2'!D5</f>
        <v>0.24229824380616879</v>
      </c>
      <c r="E10" s="29">
        <f>'2'!E11/'2'!E5</f>
        <v>0.15618727295793131</v>
      </c>
      <c r="F10" s="29">
        <f>'2'!F11/'2'!F5</f>
        <v>8.7452195791080586E-2</v>
      </c>
      <c r="G10" s="29">
        <f>'2'!G11/'2'!G5</f>
        <v>0.11711660125503867</v>
      </c>
      <c r="H10" s="29">
        <f>'2'!H11/'2'!H5</f>
        <v>0.1402929037263993</v>
      </c>
      <c r="I10" s="29">
        <f>'2'!I11/'2'!I5</f>
        <v>8.8341163873844192E-2</v>
      </c>
    </row>
    <row r="11" spans="1:9" x14ac:dyDescent="0.25">
      <c r="A11" s="2" t="s">
        <v>83</v>
      </c>
      <c r="B11" s="29">
        <f>'2'!B23/('1'!B35+'1'!B22)</f>
        <v>0.10161677600826011</v>
      </c>
      <c r="C11" s="29">
        <f>'2'!C23/('1'!C35+'1'!C22)</f>
        <v>0.11952692841211536</v>
      </c>
      <c r="D11" s="29">
        <f>'2'!D23/('1'!D35+'1'!D22)</f>
        <v>0.10813900141194953</v>
      </c>
      <c r="E11" s="29">
        <f>'2'!E23/('1'!E35+'1'!E22)</f>
        <v>6.8669124858824565E-2</v>
      </c>
      <c r="F11" s="29">
        <f>'2'!F23/('1'!F35+'1'!F22)</f>
        <v>1.7280155996980791E-2</v>
      </c>
      <c r="G11" s="29">
        <f>'2'!G23/('1'!G35+'1'!G22)</f>
        <v>4.364620045219475E-2</v>
      </c>
      <c r="H11" s="29">
        <f>'2'!H23/('1'!H35+'1'!H22)</f>
        <v>7.2394567461198323E-2</v>
      </c>
      <c r="I11" s="29">
        <f>'2'!I23/('1'!I35+'1'!I22)</f>
        <v>3.0145431601079804E-2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2020-04-12T16:10:51Z</dcterms:modified>
</cp:coreProperties>
</file>