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ik\Google Drive\Financial Statements\Checked &amp; Final\FS Template\Formate_3\IT\A\"/>
    </mc:Choice>
  </mc:AlternateContent>
  <bookViews>
    <workbookView xWindow="0" yWindow="0" windowWidth="20490" windowHeight="7650" activeTab="2"/>
  </bookViews>
  <sheets>
    <sheet name="1" sheetId="1" r:id="rId1"/>
    <sheet name="2" sheetId="2" r:id="rId2"/>
    <sheet name="3" sheetId="3" r:id="rId3"/>
    <sheet name="Ratio" sheetId="4" r:id="rId4"/>
  </sheets>
  <calcPr calcId="162913"/>
  <extLst>
    <ext uri="GoogleSheetsCustomDataVersion1">
      <go:sheetsCustomData xmlns:go="http://customooxmlschemas.google.com/" r:id="rId8" roundtripDataSignature="AMtx7mg6/ozYyJ+auNmYgLJ6iVMGiX5xow=="/>
    </ext>
  </extLst>
</workbook>
</file>

<file path=xl/calcChain.xml><?xml version="1.0" encoding="utf-8"?>
<calcChain xmlns="http://schemas.openxmlformats.org/spreadsheetml/2006/main">
  <c r="G40" i="3" l="1"/>
  <c r="C40" i="3"/>
  <c r="E39" i="3"/>
  <c r="G31" i="3"/>
  <c r="F31" i="3"/>
  <c r="E31" i="3"/>
  <c r="D31" i="3"/>
  <c r="C31" i="3"/>
  <c r="B31" i="3"/>
  <c r="G21" i="3"/>
  <c r="F21" i="3"/>
  <c r="E21" i="3"/>
  <c r="E33" i="3" s="1"/>
  <c r="E35" i="3" s="1"/>
  <c r="D21" i="3"/>
  <c r="C21" i="3"/>
  <c r="B21" i="3"/>
  <c r="G12" i="3"/>
  <c r="G39" i="3" s="1"/>
  <c r="E12" i="3"/>
  <c r="D12" i="3"/>
  <c r="D39" i="3" s="1"/>
  <c r="C12" i="3"/>
  <c r="C39" i="3" s="1"/>
  <c r="B12" i="3"/>
  <c r="B39" i="3" s="1"/>
  <c r="G8" i="3"/>
  <c r="F8" i="3"/>
  <c r="F12" i="3" s="1"/>
  <c r="G29" i="2"/>
  <c r="C29" i="2"/>
  <c r="G22" i="2"/>
  <c r="F22" i="2"/>
  <c r="E22" i="2"/>
  <c r="D22" i="2"/>
  <c r="C22" i="2"/>
  <c r="B22" i="2"/>
  <c r="G10" i="2"/>
  <c r="F10" i="2"/>
  <c r="E10" i="2"/>
  <c r="D10" i="2"/>
  <c r="C10" i="2"/>
  <c r="B10" i="2"/>
  <c r="G8" i="2"/>
  <c r="G13" i="2" s="1"/>
  <c r="G18" i="2" s="1"/>
  <c r="G20" i="2" s="1"/>
  <c r="G26" i="2" s="1"/>
  <c r="G28" i="2" s="1"/>
  <c r="F8" i="2"/>
  <c r="F13" i="2" s="1"/>
  <c r="E8" i="2"/>
  <c r="E13" i="2" s="1"/>
  <c r="D8" i="2"/>
  <c r="D13" i="2" s="1"/>
  <c r="C8" i="2"/>
  <c r="C13" i="2" s="1"/>
  <c r="B8" i="2"/>
  <c r="B13" i="2" s="1"/>
  <c r="G56" i="1"/>
  <c r="F56" i="1"/>
  <c r="F40" i="3" s="1"/>
  <c r="E56" i="1"/>
  <c r="E40" i="3" s="1"/>
  <c r="D56" i="1"/>
  <c r="D40" i="3" s="1"/>
  <c r="C56" i="1"/>
  <c r="B56" i="1"/>
  <c r="B40" i="3" s="1"/>
  <c r="G44" i="1"/>
  <c r="G52" i="1" s="1"/>
  <c r="F44" i="1"/>
  <c r="F8" i="4" s="1"/>
  <c r="E44" i="1"/>
  <c r="E8" i="4" s="1"/>
  <c r="D44" i="1"/>
  <c r="D52" i="1" s="1"/>
  <c r="C44" i="1"/>
  <c r="C8" i="4" s="1"/>
  <c r="B44" i="1"/>
  <c r="B8" i="4" s="1"/>
  <c r="G41" i="1"/>
  <c r="C41" i="1"/>
  <c r="E32" i="1"/>
  <c r="E29" i="1" s="1"/>
  <c r="E41" i="1" s="1"/>
  <c r="E52" i="1" s="1"/>
  <c r="G29" i="1"/>
  <c r="F29" i="1"/>
  <c r="D29" i="1"/>
  <c r="C29" i="1"/>
  <c r="B29" i="1"/>
  <c r="G25" i="1"/>
  <c r="F25" i="1"/>
  <c r="F41" i="1" s="1"/>
  <c r="E25" i="1"/>
  <c r="D25" i="1"/>
  <c r="D41" i="1" s="1"/>
  <c r="C25" i="1"/>
  <c r="B25" i="1"/>
  <c r="B41" i="1" s="1"/>
  <c r="G14" i="1"/>
  <c r="F14" i="1"/>
  <c r="F9" i="4" s="1"/>
  <c r="E14" i="1"/>
  <c r="D14" i="1"/>
  <c r="D9" i="4" s="1"/>
  <c r="C14" i="1"/>
  <c r="C9" i="4" s="1"/>
  <c r="B14" i="1"/>
  <c r="B9" i="4" s="1"/>
  <c r="G7" i="1"/>
  <c r="G21" i="1" s="1"/>
  <c r="F7" i="1"/>
  <c r="F21" i="1" s="1"/>
  <c r="E7" i="1"/>
  <c r="E21" i="1" s="1"/>
  <c r="D7" i="1"/>
  <c r="D21" i="1" s="1"/>
  <c r="C7" i="1"/>
  <c r="C21" i="1" s="1"/>
  <c r="B7" i="1"/>
  <c r="B21" i="1" s="1"/>
  <c r="D18" i="2" l="1"/>
  <c r="D20" i="2" s="1"/>
  <c r="D26" i="2" s="1"/>
  <c r="D11" i="4"/>
  <c r="E9" i="4"/>
  <c r="E18" i="2"/>
  <c r="E20" i="2" s="1"/>
  <c r="E26" i="2" s="1"/>
  <c r="E11" i="4"/>
  <c r="B11" i="4"/>
  <c r="B18" i="2"/>
  <c r="B20" i="2" s="1"/>
  <c r="B26" i="2" s="1"/>
  <c r="F11" i="4"/>
  <c r="F18" i="2"/>
  <c r="F20" i="2" s="1"/>
  <c r="F26" i="2" s="1"/>
  <c r="F39" i="3"/>
  <c r="F33" i="3"/>
  <c r="F35" i="3" s="1"/>
  <c r="C11" i="4"/>
  <c r="C18" i="2"/>
  <c r="C20" i="2" s="1"/>
  <c r="C26" i="2" s="1"/>
  <c r="G55" i="1"/>
  <c r="B52" i="1"/>
  <c r="F52" i="1"/>
  <c r="D55" i="1"/>
  <c r="D29" i="2"/>
  <c r="B33" i="3"/>
  <c r="B35" i="3" s="1"/>
  <c r="D8" i="4"/>
  <c r="C52" i="1"/>
  <c r="E55" i="1"/>
  <c r="E29" i="2"/>
  <c r="C33" i="3"/>
  <c r="C35" i="3" s="1"/>
  <c r="G33" i="3"/>
  <c r="G35" i="3" s="1"/>
  <c r="C55" i="1"/>
  <c r="B55" i="1"/>
  <c r="F55" i="1"/>
  <c r="B29" i="2"/>
  <c r="F29" i="2"/>
  <c r="D33" i="3"/>
  <c r="D35" i="3" s="1"/>
  <c r="E12" i="4" l="1"/>
  <c r="E7" i="4"/>
  <c r="E10" i="4"/>
  <c r="E6" i="4"/>
  <c r="E28" i="2"/>
  <c r="B12" i="4"/>
  <c r="B7" i="4"/>
  <c r="B10" i="4"/>
  <c r="B6" i="4"/>
  <c r="B28" i="2"/>
  <c r="C7" i="4"/>
  <c r="C10" i="4"/>
  <c r="C6" i="4"/>
  <c r="C28" i="2"/>
  <c r="C12" i="4"/>
  <c r="F12" i="4"/>
  <c r="F7" i="4"/>
  <c r="F10" i="4"/>
  <c r="F6" i="4"/>
  <c r="F28" i="2"/>
  <c r="D10" i="4"/>
  <c r="D6" i="4"/>
  <c r="D28" i="2"/>
  <c r="D12" i="4"/>
  <c r="D7" i="4"/>
</calcChain>
</file>

<file path=xl/sharedStrings.xml><?xml version="1.0" encoding="utf-8"?>
<sst xmlns="http://schemas.openxmlformats.org/spreadsheetml/2006/main" count="100" uniqueCount="93">
  <si>
    <t>Genex Infosys Limited</t>
  </si>
  <si>
    <t>Balance Sheet</t>
  </si>
  <si>
    <t>Cash Flow Statement</t>
  </si>
  <si>
    <t>As at year end</t>
  </si>
  <si>
    <t>ASSETS</t>
  </si>
  <si>
    <t>Income Statement</t>
  </si>
  <si>
    <t>NON CURRENT ASSETS</t>
  </si>
  <si>
    <t>AS AT YEAR END</t>
  </si>
  <si>
    <t>Net Cash Flows - Operating Activities</t>
  </si>
  <si>
    <t>Net Revenues</t>
  </si>
  <si>
    <t>Cash received from customer and sales</t>
  </si>
  <si>
    <t>Cash paid to suppliers, employees and others</t>
  </si>
  <si>
    <t>Cost of goods sold</t>
  </si>
  <si>
    <t>Property, plant and equipment</t>
  </si>
  <si>
    <t>Capital work in progress</t>
  </si>
  <si>
    <t>Intangible assets</t>
  </si>
  <si>
    <t>Advance, deposits and prepayments</t>
  </si>
  <si>
    <t>Operating expenses paid</t>
  </si>
  <si>
    <t>Gross Profit</t>
  </si>
  <si>
    <t xml:space="preserve">Investment </t>
  </si>
  <si>
    <t>Finance cost</t>
  </si>
  <si>
    <t>Income tax paid</t>
  </si>
  <si>
    <t>CURRENT ASSETS</t>
  </si>
  <si>
    <t>Inventories</t>
  </si>
  <si>
    <t>Accounts receivables</t>
  </si>
  <si>
    <t>Advances, deposits and prepayments</t>
  </si>
  <si>
    <t>Inter company current account</t>
  </si>
  <si>
    <t>Cash &amp; Cash-equivalents</t>
  </si>
  <si>
    <t>Net Cash Flows - Investment Activities</t>
  </si>
  <si>
    <t>Operating Income/(Expenses)</t>
  </si>
  <si>
    <t>Acquisition of fixed asset</t>
  </si>
  <si>
    <t>Sales of property,plant and equipment</t>
  </si>
  <si>
    <t>Acquisition of Intangible asset</t>
  </si>
  <si>
    <t>Advance against land</t>
  </si>
  <si>
    <t>Disposal of shares</t>
  </si>
  <si>
    <t>Liabilities and Capital</t>
  </si>
  <si>
    <t>Administrative expenses</t>
  </si>
  <si>
    <t>Selling &amp; Distribution Expenses</t>
  </si>
  <si>
    <t>Net Cash Flows - Financing Activities</t>
  </si>
  <si>
    <t>Long term loan</t>
  </si>
  <si>
    <t>Liabilities</t>
  </si>
  <si>
    <t>Operating Profit</t>
  </si>
  <si>
    <t>Short term loan</t>
  </si>
  <si>
    <t>Non Current Liabilities</t>
  </si>
  <si>
    <t>Lease liabilities</t>
  </si>
  <si>
    <t>Share issue cost</t>
  </si>
  <si>
    <t>Dividend paid</t>
  </si>
  <si>
    <t>Proceeds from issue of share capital</t>
  </si>
  <si>
    <t>IPO expenses</t>
  </si>
  <si>
    <t>Non-Operating Income/(Expenses)</t>
  </si>
  <si>
    <t>Share Money Deposit</t>
  </si>
  <si>
    <t>Current Liabilities</t>
  </si>
  <si>
    <t>Net Change in Cash Flows</t>
  </si>
  <si>
    <t>Financial Expenses</t>
  </si>
  <si>
    <t>Loss on sales of shares and securities</t>
  </si>
  <si>
    <t>Other Income</t>
  </si>
  <si>
    <t>Cash and Cash Equivalents at Beginning Period</t>
  </si>
  <si>
    <t>Current portion of term loan</t>
  </si>
  <si>
    <t>Cash and Cash Equivalents at End of Period</t>
  </si>
  <si>
    <t>Profit Before contribution to WPPF</t>
  </si>
  <si>
    <t>Current portion of lease liabilities</t>
  </si>
  <si>
    <t>Short term loans</t>
  </si>
  <si>
    <t>Net Operating Cash Flow Per Share</t>
  </si>
  <si>
    <t>Liabilities for expenses</t>
  </si>
  <si>
    <t>Liabilities for other finance</t>
  </si>
  <si>
    <t>Provision for WPPF</t>
  </si>
  <si>
    <t>Accounts payable &amp; others</t>
  </si>
  <si>
    <t>Contribution to WPPF</t>
  </si>
  <si>
    <t>Provision for tax</t>
  </si>
  <si>
    <t>Deferred tax liability</t>
  </si>
  <si>
    <t>Profit Before Taxation</t>
  </si>
  <si>
    <t>Dividend payable</t>
  </si>
  <si>
    <t>Shares to Calculate NOCFPS</t>
  </si>
  <si>
    <t>Provision for Taxation</t>
  </si>
  <si>
    <t>Shareholders’ Equity</t>
  </si>
  <si>
    <t>Current tax</t>
  </si>
  <si>
    <t>Deferred tax</t>
  </si>
  <si>
    <t>Paid up capital</t>
  </si>
  <si>
    <t>Retained earnings</t>
  </si>
  <si>
    <t>Non-controlling interest</t>
  </si>
  <si>
    <t>Net Profit</t>
  </si>
  <si>
    <t>Net assets value per share</t>
  </si>
  <si>
    <t>Earnings per share (par value Taka 10)</t>
  </si>
  <si>
    <t>Shares to calculate NAVPS</t>
  </si>
  <si>
    <t>Ratios</t>
  </si>
  <si>
    <t>Return on Asset (ROA)</t>
  </si>
  <si>
    <t>Shares to Calculate EPS</t>
  </si>
  <si>
    <t>Return on Equity (ROE)</t>
  </si>
  <si>
    <t>Debt to Equity</t>
  </si>
  <si>
    <t>Current Ratio</t>
  </si>
  <si>
    <t>Net Margin</t>
  </si>
  <si>
    <t>Operating Margin</t>
  </si>
  <si>
    <t>Return on Invested Capital (ROIC)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</si>
</sst>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_(* #,##0_);_(* \(#,##0\);_(* &quot;-&quot;??_);_(@_)"/>
    <numFmt numFmtId="165" formatCode="0.0%"/>
    <numFmt numFmtId="166" formatCode="0.0"/>
  </numFmts>
  <fonts count="7" x14ac:knownFonts="1">
    <font>
      <sz val="11"/>
      <color theme="1"/>
      <name val="Arial"/>
    </font>
    <font>
      <b/>
      <sz val="12"/>
      <color theme="1"/>
      <name val="Calibri"/>
    </font>
    <font>
      <sz val="11"/>
      <color theme="1"/>
      <name val="Calibri"/>
    </font>
    <font>
      <b/>
      <sz val="11"/>
      <color theme="1"/>
      <name val="Calibri"/>
    </font>
    <font>
      <b/>
      <u/>
      <sz val="11"/>
      <color theme="1"/>
      <name val="Calibri"/>
    </font>
    <font>
      <sz val="11"/>
      <color theme="1"/>
      <name val="Calibri"/>
    </font>
    <font>
      <b/>
      <u/>
      <sz val="12"/>
      <color theme="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1" fillId="0" borderId="0" xfId="0" applyFont="1"/>
    <xf numFmtId="3" fontId="2" fillId="0" borderId="0" xfId="0" applyNumberFormat="1" applyFont="1"/>
    <xf numFmtId="0" fontId="3" fillId="0" borderId="1" xfId="0" applyFont="1" applyBorder="1" applyAlignment="1">
      <alignment horizontal="left"/>
    </xf>
    <xf numFmtId="0" fontId="3" fillId="0" borderId="0" xfId="0" applyFont="1" applyAlignment="1">
      <alignment horizontal="center" vertical="center"/>
    </xf>
    <xf numFmtId="15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/>
    <xf numFmtId="15" fontId="3" fillId="0" borderId="0" xfId="0" applyNumberFormat="1" applyFont="1" applyAlignment="1">
      <alignment horizontal="center"/>
    </xf>
    <xf numFmtId="0" fontId="3" fillId="0" borderId="1" xfId="0" applyFont="1" applyBorder="1"/>
    <xf numFmtId="15" fontId="2" fillId="0" borderId="0" xfId="0" applyNumberFormat="1" applyFont="1"/>
    <xf numFmtId="164" fontId="2" fillId="0" borderId="0" xfId="0" applyNumberFormat="1" applyFont="1"/>
    <xf numFmtId="3" fontId="3" fillId="0" borderId="0" xfId="0" applyNumberFormat="1" applyFont="1"/>
    <xf numFmtId="0" fontId="5" fillId="0" borderId="0" xfId="0" applyFont="1"/>
    <xf numFmtId="0" fontId="2" fillId="0" borderId="0" xfId="0" applyFont="1"/>
    <xf numFmtId="164" fontId="2" fillId="0" borderId="1" xfId="0" applyNumberFormat="1" applyFont="1" applyBorder="1"/>
    <xf numFmtId="0" fontId="3" fillId="0" borderId="0" xfId="0" applyFont="1"/>
    <xf numFmtId="164" fontId="3" fillId="0" borderId="0" xfId="0" applyNumberFormat="1" applyFont="1"/>
    <xf numFmtId="3" fontId="3" fillId="0" borderId="2" xfId="0" applyNumberFormat="1" applyFont="1" applyBorder="1"/>
    <xf numFmtId="164" fontId="3" fillId="0" borderId="2" xfId="0" applyNumberFormat="1" applyFont="1" applyBorder="1"/>
    <xf numFmtId="0" fontId="1" fillId="0" borderId="1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3" fillId="0" borderId="3" xfId="0" applyFont="1" applyBorder="1"/>
    <xf numFmtId="2" fontId="3" fillId="0" borderId="0" xfId="0" applyNumberFormat="1" applyFont="1"/>
    <xf numFmtId="0" fontId="2" fillId="0" borderId="0" xfId="0" applyFont="1" applyAlignment="1">
      <alignment horizontal="center"/>
    </xf>
    <xf numFmtId="164" fontId="3" fillId="0" borderId="3" xfId="0" applyNumberFormat="1" applyFont="1" applyBorder="1"/>
    <xf numFmtId="43" fontId="3" fillId="0" borderId="0" xfId="0" applyNumberFormat="1" applyFont="1"/>
    <xf numFmtId="165" fontId="2" fillId="0" borderId="0" xfId="0" applyNumberFormat="1" applyFont="1"/>
    <xf numFmtId="166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6" sqref="B6"/>
    </sheetView>
  </sheetViews>
  <sheetFormatPr defaultColWidth="12.625" defaultRowHeight="15" customHeight="1" x14ac:dyDescent="0.2"/>
  <cols>
    <col min="1" max="1" width="40.625" customWidth="1"/>
    <col min="2" max="3" width="13.625" customWidth="1"/>
    <col min="4" max="4" width="14.375" customWidth="1"/>
    <col min="5" max="5" width="15" customWidth="1"/>
    <col min="6" max="7" width="12.5" customWidth="1"/>
    <col min="8" max="26" width="7.625" customWidth="1"/>
  </cols>
  <sheetData>
    <row r="1" spans="1:7" ht="15.75" x14ac:dyDescent="0.25">
      <c r="A1" s="1" t="s">
        <v>0</v>
      </c>
    </row>
    <row r="2" spans="1:7" ht="15.75" x14ac:dyDescent="0.25">
      <c r="A2" s="1" t="s">
        <v>1</v>
      </c>
    </row>
    <row r="3" spans="1:7" ht="15.75" x14ac:dyDescent="0.25">
      <c r="A3" s="1" t="s">
        <v>3</v>
      </c>
    </row>
    <row r="5" spans="1:7" ht="15.75" x14ac:dyDescent="0.25">
      <c r="B5" s="1">
        <v>2014</v>
      </c>
      <c r="C5" s="1">
        <v>2015</v>
      </c>
      <c r="D5" s="1">
        <v>2016</v>
      </c>
      <c r="E5" s="1">
        <v>2017</v>
      </c>
      <c r="F5" s="1">
        <v>2018</v>
      </c>
      <c r="G5" s="1">
        <v>2019</v>
      </c>
    </row>
    <row r="6" spans="1:7" x14ac:dyDescent="0.25">
      <c r="A6" s="3" t="s">
        <v>4</v>
      </c>
    </row>
    <row r="7" spans="1:7" x14ac:dyDescent="0.25">
      <c r="A7" s="7" t="s">
        <v>6</v>
      </c>
      <c r="B7" s="12">
        <f t="shared" ref="B7:G7" si="0">SUM(B8:B12)</f>
        <v>61407761</v>
      </c>
      <c r="C7" s="12">
        <f t="shared" si="0"/>
        <v>207865153</v>
      </c>
      <c r="D7" s="12">
        <f t="shared" si="0"/>
        <v>739193628</v>
      </c>
      <c r="E7" s="12">
        <f t="shared" si="0"/>
        <v>1362362203</v>
      </c>
      <c r="F7" s="12">
        <f t="shared" si="0"/>
        <v>1448274467</v>
      </c>
      <c r="G7" s="12">
        <f t="shared" si="0"/>
        <v>1535773656</v>
      </c>
    </row>
    <row r="8" spans="1:7" x14ac:dyDescent="0.25">
      <c r="A8" s="13" t="s">
        <v>13</v>
      </c>
      <c r="B8" s="2">
        <v>42580378</v>
      </c>
      <c r="C8" s="2">
        <v>82182852</v>
      </c>
      <c r="D8" s="2">
        <v>410060791</v>
      </c>
      <c r="E8" s="2">
        <v>1068495629</v>
      </c>
      <c r="F8" s="2">
        <v>1020806250</v>
      </c>
      <c r="G8" s="2">
        <v>979005985</v>
      </c>
    </row>
    <row r="9" spans="1:7" x14ac:dyDescent="0.25">
      <c r="A9" s="13" t="s">
        <v>14</v>
      </c>
      <c r="B9" s="2">
        <v>18827383</v>
      </c>
      <c r="C9" s="2">
        <v>125682301</v>
      </c>
      <c r="D9" s="2">
        <v>96962173</v>
      </c>
      <c r="E9" s="2">
        <v>85967991</v>
      </c>
      <c r="F9" s="2">
        <v>199511205</v>
      </c>
      <c r="G9" s="2">
        <v>256231446</v>
      </c>
    </row>
    <row r="10" spans="1:7" x14ac:dyDescent="0.25">
      <c r="A10" s="13" t="s">
        <v>15</v>
      </c>
      <c r="B10" s="2"/>
      <c r="C10" s="2"/>
      <c r="D10" s="2">
        <v>232170664</v>
      </c>
      <c r="E10" s="2">
        <v>207898583</v>
      </c>
      <c r="F10" s="2">
        <v>227757012</v>
      </c>
      <c r="G10" s="13">
        <v>300336225</v>
      </c>
    </row>
    <row r="11" spans="1:7" x14ac:dyDescent="0.25">
      <c r="A11" s="13" t="s">
        <v>16</v>
      </c>
      <c r="B11" s="2"/>
      <c r="C11" s="2"/>
      <c r="D11" s="2"/>
      <c r="E11" s="2"/>
      <c r="F11" s="2"/>
    </row>
    <row r="12" spans="1:7" x14ac:dyDescent="0.25">
      <c r="A12" s="13" t="s">
        <v>19</v>
      </c>
      <c r="B12" s="2"/>
      <c r="C12" s="2"/>
      <c r="D12" s="2"/>
      <c r="E12" s="2"/>
      <c r="F12" s="2">
        <v>200000</v>
      </c>
      <c r="G12" s="11">
        <v>200000</v>
      </c>
    </row>
    <row r="13" spans="1:7" x14ac:dyDescent="0.25">
      <c r="B13" s="2"/>
      <c r="C13" s="2"/>
      <c r="D13" s="2"/>
      <c r="E13" s="2"/>
    </row>
    <row r="14" spans="1:7" x14ac:dyDescent="0.25">
      <c r="A14" s="7" t="s">
        <v>22</v>
      </c>
      <c r="B14" s="12">
        <f t="shared" ref="B14:G14" si="1">SUM(B15:B19)</f>
        <v>312309870</v>
      </c>
      <c r="C14" s="12">
        <f t="shared" si="1"/>
        <v>410278488</v>
      </c>
      <c r="D14" s="12">
        <f t="shared" si="1"/>
        <v>555363680</v>
      </c>
      <c r="E14" s="12">
        <f t="shared" si="1"/>
        <v>400804749</v>
      </c>
      <c r="F14" s="12">
        <f t="shared" si="1"/>
        <v>507912020</v>
      </c>
      <c r="G14" s="12">
        <f t="shared" si="1"/>
        <v>635186546</v>
      </c>
    </row>
    <row r="15" spans="1:7" x14ac:dyDescent="0.25">
      <c r="A15" s="14" t="s">
        <v>23</v>
      </c>
      <c r="B15" s="2">
        <v>7676527</v>
      </c>
      <c r="C15" s="2">
        <v>7912985</v>
      </c>
      <c r="D15" s="2">
        <v>16268360</v>
      </c>
      <c r="E15" s="2">
        <v>20741649</v>
      </c>
      <c r="F15" s="2">
        <v>39884611</v>
      </c>
      <c r="G15" s="2">
        <v>43363921</v>
      </c>
    </row>
    <row r="16" spans="1:7" x14ac:dyDescent="0.25">
      <c r="A16" s="14" t="s">
        <v>24</v>
      </c>
      <c r="B16" s="2">
        <v>123836334</v>
      </c>
      <c r="C16" s="2">
        <v>215771517</v>
      </c>
      <c r="D16" s="2">
        <v>296245551</v>
      </c>
      <c r="E16" s="2">
        <v>318730609</v>
      </c>
      <c r="F16" s="2">
        <v>377929219</v>
      </c>
      <c r="G16" s="2">
        <v>362457559</v>
      </c>
    </row>
    <row r="17" spans="1:7" x14ac:dyDescent="0.25">
      <c r="A17" s="14" t="s">
        <v>25</v>
      </c>
      <c r="B17" s="2">
        <v>179193844</v>
      </c>
      <c r="C17" s="2">
        <v>186014426</v>
      </c>
      <c r="D17" s="2">
        <v>212965552</v>
      </c>
      <c r="E17" s="2">
        <v>36336995</v>
      </c>
      <c r="F17" s="2">
        <v>42758283</v>
      </c>
      <c r="G17" s="2">
        <v>147699324</v>
      </c>
    </row>
    <row r="18" spans="1:7" x14ac:dyDescent="0.25">
      <c r="A18" s="14" t="s">
        <v>26</v>
      </c>
      <c r="B18" s="2"/>
      <c r="C18" s="2"/>
      <c r="D18" s="2"/>
      <c r="E18" s="2"/>
    </row>
    <row r="19" spans="1:7" x14ac:dyDescent="0.25">
      <c r="A19" s="14" t="s">
        <v>27</v>
      </c>
      <c r="B19" s="2">
        <v>1603165</v>
      </c>
      <c r="C19" s="2">
        <v>579560</v>
      </c>
      <c r="D19" s="2">
        <v>29884217</v>
      </c>
      <c r="E19" s="2">
        <v>24995496</v>
      </c>
      <c r="F19" s="2">
        <v>47339907</v>
      </c>
      <c r="G19" s="2">
        <v>81665742</v>
      </c>
    </row>
    <row r="21" spans="1:7" ht="15.75" customHeight="1" x14ac:dyDescent="0.25">
      <c r="A21" s="16"/>
      <c r="B21" s="12">
        <f t="shared" ref="B21:G21" si="2">SUM(B7,B14)</f>
        <v>373717631</v>
      </c>
      <c r="C21" s="12">
        <f t="shared" si="2"/>
        <v>618143641</v>
      </c>
      <c r="D21" s="12">
        <f t="shared" si="2"/>
        <v>1294557308</v>
      </c>
      <c r="E21" s="12">
        <f t="shared" si="2"/>
        <v>1763166952</v>
      </c>
      <c r="F21" s="12">
        <f t="shared" si="2"/>
        <v>1956186487</v>
      </c>
      <c r="G21" s="12">
        <f t="shared" si="2"/>
        <v>2170960202</v>
      </c>
    </row>
    <row r="22" spans="1:7" ht="15.75" customHeight="1" x14ac:dyDescent="0.25">
      <c r="E22" s="2"/>
    </row>
    <row r="23" spans="1:7" ht="15.75" customHeight="1" x14ac:dyDescent="0.25">
      <c r="A23" s="20" t="s">
        <v>35</v>
      </c>
      <c r="B23" s="16"/>
      <c r="C23" s="16"/>
      <c r="D23" s="16"/>
      <c r="E23" s="16"/>
    </row>
    <row r="24" spans="1:7" ht="15.75" customHeight="1" x14ac:dyDescent="0.25">
      <c r="A24" s="21" t="s">
        <v>40</v>
      </c>
      <c r="B24" s="2"/>
      <c r="C24" s="2"/>
      <c r="D24" s="2"/>
      <c r="E24" s="2"/>
    </row>
    <row r="25" spans="1:7" ht="15.75" customHeight="1" x14ac:dyDescent="0.25">
      <c r="A25" s="7" t="s">
        <v>43</v>
      </c>
      <c r="B25" s="12">
        <f t="shared" ref="B25:G25" si="3">SUM(B26:B27)</f>
        <v>140151835</v>
      </c>
      <c r="C25" s="12">
        <f t="shared" si="3"/>
        <v>155721593</v>
      </c>
      <c r="D25" s="12">
        <f t="shared" si="3"/>
        <v>576161389</v>
      </c>
      <c r="E25" s="12">
        <f t="shared" si="3"/>
        <v>367498161</v>
      </c>
      <c r="F25" s="12">
        <f t="shared" si="3"/>
        <v>392140021</v>
      </c>
      <c r="G25" s="12">
        <f t="shared" si="3"/>
        <v>355067397</v>
      </c>
    </row>
    <row r="26" spans="1:7" ht="15.75" customHeight="1" x14ac:dyDescent="0.25">
      <c r="A26" s="13" t="s">
        <v>39</v>
      </c>
      <c r="B26" s="2">
        <v>29851835</v>
      </c>
      <c r="C26" s="2">
        <v>45421593</v>
      </c>
      <c r="D26" s="2">
        <v>224864516</v>
      </c>
      <c r="E26" s="2">
        <v>367498161</v>
      </c>
      <c r="F26" s="2">
        <v>392140021</v>
      </c>
      <c r="G26" s="2">
        <v>355067397</v>
      </c>
    </row>
    <row r="27" spans="1:7" ht="15.75" customHeight="1" x14ac:dyDescent="0.25">
      <c r="A27" s="13" t="s">
        <v>50</v>
      </c>
      <c r="B27" s="2">
        <v>110300000</v>
      </c>
      <c r="C27" s="2">
        <v>110300000</v>
      </c>
      <c r="D27" s="2">
        <v>351296873</v>
      </c>
      <c r="E27" s="2"/>
    </row>
    <row r="28" spans="1:7" ht="15.75" customHeight="1" x14ac:dyDescent="0.2"/>
    <row r="29" spans="1:7" ht="15.75" customHeight="1" x14ac:dyDescent="0.25">
      <c r="A29" s="7" t="s">
        <v>51</v>
      </c>
      <c r="B29" s="12">
        <f t="shared" ref="B29:G29" si="4">SUM(B30:B39)</f>
        <v>136850334</v>
      </c>
      <c r="C29" s="12">
        <f t="shared" si="4"/>
        <v>248325699</v>
      </c>
      <c r="D29" s="12">
        <f t="shared" si="4"/>
        <v>386018146</v>
      </c>
      <c r="E29" s="12">
        <f t="shared" si="4"/>
        <v>535297914</v>
      </c>
      <c r="F29" s="12">
        <f t="shared" si="4"/>
        <v>579418680</v>
      </c>
      <c r="G29" s="12">
        <f t="shared" si="4"/>
        <v>453377826</v>
      </c>
    </row>
    <row r="30" spans="1:7" ht="15.75" customHeight="1" x14ac:dyDescent="0.25">
      <c r="A30" s="14" t="s">
        <v>57</v>
      </c>
      <c r="B30" s="2">
        <v>14927720</v>
      </c>
      <c r="C30" s="2">
        <v>18369193</v>
      </c>
      <c r="D30" s="2">
        <v>10021991</v>
      </c>
      <c r="E30" s="2">
        <v>16666667</v>
      </c>
      <c r="F30" s="2">
        <v>16666667</v>
      </c>
      <c r="G30" s="2">
        <v>12528763</v>
      </c>
    </row>
    <row r="31" spans="1:7" ht="15.75" customHeight="1" x14ac:dyDescent="0.25">
      <c r="A31" s="14" t="s">
        <v>60</v>
      </c>
      <c r="B31" s="2"/>
      <c r="C31" s="2"/>
      <c r="D31" s="2"/>
      <c r="E31" s="2"/>
      <c r="F31" s="2"/>
    </row>
    <row r="32" spans="1:7" ht="15.75" customHeight="1" x14ac:dyDescent="0.25">
      <c r="A32" s="14" t="s">
        <v>61</v>
      </c>
      <c r="B32" s="2">
        <v>97830029</v>
      </c>
      <c r="C32" s="2">
        <v>194984787</v>
      </c>
      <c r="D32" s="2">
        <v>328801714</v>
      </c>
      <c r="E32" s="2">
        <f>466513467-200002</f>
        <v>466313465</v>
      </c>
      <c r="F32" s="2">
        <v>493540836</v>
      </c>
      <c r="G32" s="2">
        <v>394437228</v>
      </c>
    </row>
    <row r="33" spans="1:7" ht="15.75" customHeight="1" x14ac:dyDescent="0.25">
      <c r="A33" s="14" t="s">
        <v>63</v>
      </c>
      <c r="B33" s="2">
        <v>22319766</v>
      </c>
      <c r="C33" s="2">
        <v>32630408</v>
      </c>
      <c r="D33" s="2">
        <v>37111286</v>
      </c>
      <c r="E33" s="2">
        <v>50346037</v>
      </c>
      <c r="F33" s="2">
        <v>67088776</v>
      </c>
      <c r="G33" s="2">
        <v>43624210</v>
      </c>
    </row>
    <row r="34" spans="1:7" ht="15.75" customHeight="1" x14ac:dyDescent="0.25">
      <c r="A34" s="14" t="s">
        <v>64</v>
      </c>
      <c r="B34" s="2"/>
      <c r="C34" s="2"/>
      <c r="D34" s="2"/>
      <c r="E34" s="2"/>
    </row>
    <row r="35" spans="1:7" ht="15.75" customHeight="1" x14ac:dyDescent="0.25">
      <c r="A35" s="14" t="s">
        <v>65</v>
      </c>
      <c r="B35" s="2"/>
      <c r="C35" s="2"/>
      <c r="D35" s="2"/>
      <c r="E35" s="2"/>
      <c r="F35" s="2"/>
    </row>
    <row r="36" spans="1:7" ht="15.75" customHeight="1" x14ac:dyDescent="0.25">
      <c r="A36" s="14" t="s">
        <v>66</v>
      </c>
      <c r="B36" s="2">
        <v>1772819</v>
      </c>
      <c r="C36" s="2">
        <v>2341311</v>
      </c>
      <c r="D36" s="2">
        <v>10083155</v>
      </c>
      <c r="E36" s="2">
        <v>1971745</v>
      </c>
      <c r="F36" s="2">
        <v>2122401</v>
      </c>
      <c r="G36" s="2">
        <v>2787625</v>
      </c>
    </row>
    <row r="37" spans="1:7" ht="15.75" customHeight="1" x14ac:dyDescent="0.25">
      <c r="A37" s="14" t="s">
        <v>68</v>
      </c>
      <c r="B37" s="2"/>
      <c r="C37" s="2"/>
      <c r="D37" s="2"/>
      <c r="E37" s="2"/>
      <c r="F37" s="2"/>
    </row>
    <row r="38" spans="1:7" ht="15.75" customHeight="1" x14ac:dyDescent="0.25">
      <c r="A38" s="14" t="s">
        <v>69</v>
      </c>
      <c r="B38" s="2"/>
      <c r="C38" s="2"/>
      <c r="D38" s="2"/>
      <c r="E38" s="2"/>
    </row>
    <row r="39" spans="1:7" ht="15.75" customHeight="1" x14ac:dyDescent="0.25">
      <c r="A39" s="14" t="s">
        <v>71</v>
      </c>
      <c r="E39" s="2"/>
      <c r="F39" s="2"/>
    </row>
    <row r="40" spans="1:7" ht="15.75" customHeight="1" x14ac:dyDescent="0.25">
      <c r="A40" s="14"/>
      <c r="E40" s="2"/>
      <c r="F40" s="2"/>
    </row>
    <row r="41" spans="1:7" ht="15.75" customHeight="1" x14ac:dyDescent="0.25">
      <c r="A41" s="16"/>
      <c r="B41" s="12">
        <f t="shared" ref="B41:G41" si="5">SUM(B25,B29)</f>
        <v>277002169</v>
      </c>
      <c r="C41" s="12">
        <f t="shared" si="5"/>
        <v>404047292</v>
      </c>
      <c r="D41" s="12">
        <f t="shared" si="5"/>
        <v>962179535</v>
      </c>
      <c r="E41" s="12">
        <f t="shared" si="5"/>
        <v>902796075</v>
      </c>
      <c r="F41" s="12">
        <f t="shared" si="5"/>
        <v>971558701</v>
      </c>
      <c r="G41" s="12">
        <f t="shared" si="5"/>
        <v>808445223</v>
      </c>
    </row>
    <row r="42" spans="1:7" ht="15.75" customHeight="1" x14ac:dyDescent="0.25">
      <c r="A42" s="16"/>
      <c r="B42" s="12"/>
      <c r="C42" s="12"/>
      <c r="D42" s="12"/>
      <c r="E42" s="12"/>
      <c r="F42" s="12"/>
    </row>
    <row r="43" spans="1:7" ht="15.75" customHeight="1" x14ac:dyDescent="0.25">
      <c r="A43" s="16"/>
      <c r="B43" s="12"/>
      <c r="C43" s="12"/>
      <c r="D43" s="12"/>
      <c r="E43" s="12"/>
      <c r="F43" s="12"/>
    </row>
    <row r="44" spans="1:7" ht="15.75" customHeight="1" x14ac:dyDescent="0.25">
      <c r="A44" s="7" t="s">
        <v>74</v>
      </c>
      <c r="B44" s="12">
        <f t="shared" ref="B44:G44" si="6">SUM(B45:B47)</f>
        <v>96715462</v>
      </c>
      <c r="C44" s="12">
        <f t="shared" si="6"/>
        <v>214096349</v>
      </c>
      <c r="D44" s="12">
        <f t="shared" si="6"/>
        <v>332384342</v>
      </c>
      <c r="E44" s="12">
        <f t="shared" si="6"/>
        <v>860370211</v>
      </c>
      <c r="F44" s="12">
        <f t="shared" si="6"/>
        <v>984623962</v>
      </c>
      <c r="G44" s="12">
        <f t="shared" si="6"/>
        <v>1362511122</v>
      </c>
    </row>
    <row r="45" spans="1:7" ht="15.75" customHeight="1" x14ac:dyDescent="0.25">
      <c r="A45" s="13" t="s">
        <v>77</v>
      </c>
      <c r="B45" s="2">
        <v>10000000</v>
      </c>
      <c r="C45" s="2">
        <v>10000000</v>
      </c>
      <c r="D45" s="2">
        <v>10000000</v>
      </c>
      <c r="E45" s="2">
        <v>616000000</v>
      </c>
      <c r="F45" s="2">
        <v>616000000</v>
      </c>
      <c r="G45" s="2">
        <v>816000000</v>
      </c>
    </row>
    <row r="46" spans="1:7" ht="15.75" customHeight="1" x14ac:dyDescent="0.25">
      <c r="A46" s="13" t="s">
        <v>78</v>
      </c>
      <c r="B46" s="2">
        <v>86715462</v>
      </c>
      <c r="C46" s="2">
        <v>204096349</v>
      </c>
      <c r="D46" s="2">
        <v>322384342</v>
      </c>
      <c r="E46" s="2">
        <v>244370211</v>
      </c>
      <c r="F46" s="2">
        <v>368623962</v>
      </c>
      <c r="G46" s="2">
        <v>546511122</v>
      </c>
    </row>
    <row r="47" spans="1:7" ht="15.75" customHeight="1" x14ac:dyDescent="0.25">
      <c r="B47" s="2"/>
      <c r="C47" s="2"/>
      <c r="D47" s="2"/>
      <c r="E47" s="2"/>
      <c r="F47" s="2"/>
    </row>
    <row r="48" spans="1:7" ht="15.75" customHeight="1" x14ac:dyDescent="0.25">
      <c r="A48" s="7" t="s">
        <v>79</v>
      </c>
      <c r="B48" s="2"/>
      <c r="C48" s="2"/>
      <c r="D48" s="11">
        <v>-6569</v>
      </c>
      <c r="E48" s="11">
        <v>666</v>
      </c>
      <c r="F48" s="11">
        <v>3824</v>
      </c>
      <c r="G48" s="11">
        <v>3857</v>
      </c>
    </row>
    <row r="49" spans="1:7" ht="15.75" customHeight="1" x14ac:dyDescent="0.25">
      <c r="A49" s="16"/>
      <c r="B49" s="12"/>
      <c r="C49" s="12"/>
      <c r="D49" s="12"/>
      <c r="E49" s="12"/>
      <c r="F49" s="12"/>
    </row>
    <row r="50" spans="1:7" ht="15.75" customHeight="1" x14ac:dyDescent="0.25">
      <c r="A50" s="16"/>
      <c r="B50" s="12"/>
      <c r="C50" s="12"/>
      <c r="D50" s="12"/>
      <c r="E50" s="12"/>
      <c r="F50" s="12"/>
    </row>
    <row r="51" spans="1:7" ht="15.75" customHeight="1" x14ac:dyDescent="0.25">
      <c r="A51" s="16"/>
      <c r="B51" s="2"/>
      <c r="C51" s="2"/>
      <c r="D51" s="2"/>
      <c r="E51" s="2"/>
    </row>
    <row r="52" spans="1:7" ht="15.75" customHeight="1" x14ac:dyDescent="0.25">
      <c r="A52" s="16"/>
      <c r="B52" s="12">
        <f t="shared" ref="B52:G52" si="7">SUM(B44,B41)+B48</f>
        <v>373717631</v>
      </c>
      <c r="C52" s="12">
        <f t="shared" si="7"/>
        <v>618143641</v>
      </c>
      <c r="D52" s="12">
        <f t="shared" si="7"/>
        <v>1294557308</v>
      </c>
      <c r="E52" s="12">
        <f t="shared" si="7"/>
        <v>1763166952</v>
      </c>
      <c r="F52" s="12">
        <f t="shared" si="7"/>
        <v>1956186487</v>
      </c>
      <c r="G52" s="12">
        <f t="shared" si="7"/>
        <v>2170960202</v>
      </c>
    </row>
    <row r="53" spans="1:7" ht="15.75" customHeight="1" x14ac:dyDescent="0.25">
      <c r="B53" s="2"/>
      <c r="C53" s="2"/>
      <c r="D53" s="2"/>
      <c r="E53" s="2"/>
    </row>
    <row r="54" spans="1:7" ht="15.75" customHeight="1" x14ac:dyDescent="0.25">
      <c r="D54" s="2"/>
    </row>
    <row r="55" spans="1:7" ht="15.75" customHeight="1" x14ac:dyDescent="0.25">
      <c r="A55" s="9" t="s">
        <v>81</v>
      </c>
      <c r="B55" s="23">
        <f t="shared" ref="B55:G55" si="8">B44/(B45/10)</f>
        <v>96.715462000000002</v>
      </c>
      <c r="C55" s="23">
        <f t="shared" si="8"/>
        <v>214.096349</v>
      </c>
      <c r="D55" s="23">
        <f t="shared" si="8"/>
        <v>332.384342</v>
      </c>
      <c r="E55" s="23">
        <f t="shared" si="8"/>
        <v>13.967048879870131</v>
      </c>
      <c r="F55" s="23">
        <f t="shared" si="8"/>
        <v>15.984155227272728</v>
      </c>
      <c r="G55" s="23">
        <f t="shared" si="8"/>
        <v>16.697440220588234</v>
      </c>
    </row>
    <row r="56" spans="1:7" ht="15.75" customHeight="1" x14ac:dyDescent="0.25">
      <c r="A56" s="9" t="s">
        <v>83</v>
      </c>
      <c r="B56" s="11">
        <f t="shared" ref="B56:G56" si="9">B45/10</f>
        <v>1000000</v>
      </c>
      <c r="C56" s="11">
        <f t="shared" si="9"/>
        <v>1000000</v>
      </c>
      <c r="D56" s="11">
        <f t="shared" si="9"/>
        <v>1000000</v>
      </c>
      <c r="E56" s="11">
        <f t="shared" si="9"/>
        <v>61600000</v>
      </c>
      <c r="F56" s="11">
        <f t="shared" si="9"/>
        <v>61600000</v>
      </c>
      <c r="G56" s="11">
        <f t="shared" si="9"/>
        <v>81600000</v>
      </c>
    </row>
    <row r="57" spans="1:7" ht="15.75" customHeight="1" x14ac:dyDescent="0.25">
      <c r="F57" s="2"/>
    </row>
    <row r="58" spans="1:7" ht="15.75" customHeight="1" x14ac:dyDescent="0.2"/>
    <row r="59" spans="1:7" ht="15.75" customHeight="1" x14ac:dyDescent="0.2"/>
    <row r="60" spans="1:7" ht="15.75" customHeight="1" x14ac:dyDescent="0.2"/>
    <row r="61" spans="1:7" ht="15.75" customHeight="1" x14ac:dyDescent="0.2"/>
    <row r="62" spans="1:7" ht="15.75" customHeight="1" x14ac:dyDescent="0.25">
      <c r="B62" s="2"/>
      <c r="C62" s="2"/>
      <c r="D62" s="2"/>
      <c r="E62" s="2"/>
      <c r="F62" s="2"/>
      <c r="G62" s="2"/>
    </row>
    <row r="63" spans="1:7" ht="15.75" customHeight="1" x14ac:dyDescent="0.2"/>
    <row r="64" spans="1:7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6" sqref="B6"/>
    </sheetView>
  </sheetViews>
  <sheetFormatPr defaultColWidth="12.625" defaultRowHeight="15" customHeight="1" x14ac:dyDescent="0.2"/>
  <cols>
    <col min="1" max="1" width="47.5" customWidth="1"/>
    <col min="2" max="2" width="13.375" customWidth="1"/>
    <col min="3" max="3" width="12.75" customWidth="1"/>
    <col min="4" max="6" width="13.375" customWidth="1"/>
    <col min="7" max="7" width="13.5" customWidth="1"/>
    <col min="8" max="8" width="11.875" customWidth="1"/>
    <col min="9" max="26" width="7.625" customWidth="1"/>
  </cols>
  <sheetData>
    <row r="1" spans="1:8" ht="15.75" x14ac:dyDescent="0.25">
      <c r="A1" s="1" t="s">
        <v>0</v>
      </c>
      <c r="B1" s="2"/>
      <c r="C1" s="2"/>
      <c r="D1" s="2"/>
      <c r="E1" s="2"/>
    </row>
    <row r="2" spans="1:8" ht="15.75" x14ac:dyDescent="0.25">
      <c r="A2" s="1" t="s">
        <v>5</v>
      </c>
      <c r="B2" s="2"/>
      <c r="C2" s="2"/>
      <c r="D2" s="2"/>
      <c r="E2" s="2"/>
    </row>
    <row r="3" spans="1:8" ht="15.75" x14ac:dyDescent="0.25">
      <c r="A3" s="1" t="s">
        <v>3</v>
      </c>
      <c r="B3" s="2"/>
      <c r="C3" s="2"/>
      <c r="D3" s="2"/>
      <c r="E3" s="2"/>
    </row>
    <row r="4" spans="1:8" ht="15.75" x14ac:dyDescent="0.25">
      <c r="B4" s="1"/>
      <c r="C4" s="1"/>
      <c r="D4" s="5"/>
      <c r="E4" s="6"/>
    </row>
    <row r="5" spans="1:8" ht="15.75" x14ac:dyDescent="0.25">
      <c r="A5" s="1"/>
      <c r="B5" s="1">
        <v>2014</v>
      </c>
      <c r="C5" s="1">
        <v>2015</v>
      </c>
      <c r="D5" s="1">
        <v>2016</v>
      </c>
      <c r="E5" s="1">
        <v>2017</v>
      </c>
      <c r="F5" s="1">
        <v>2018</v>
      </c>
      <c r="G5" s="1">
        <v>2019</v>
      </c>
      <c r="H5" s="10"/>
    </row>
    <row r="6" spans="1:8" x14ac:dyDescent="0.25">
      <c r="A6" s="9" t="s">
        <v>9</v>
      </c>
      <c r="B6" s="11">
        <v>336800823</v>
      </c>
      <c r="C6" s="11">
        <v>487501146</v>
      </c>
      <c r="D6" s="11">
        <v>574640931</v>
      </c>
      <c r="E6" s="11">
        <v>699581499</v>
      </c>
      <c r="F6" s="11">
        <v>823004617</v>
      </c>
      <c r="G6" s="11">
        <v>943335014</v>
      </c>
      <c r="H6" s="2"/>
    </row>
    <row r="7" spans="1:8" x14ac:dyDescent="0.25">
      <c r="A7" s="13" t="s">
        <v>12</v>
      </c>
      <c r="B7" s="15">
        <v>235093213</v>
      </c>
      <c r="C7" s="15">
        <v>315798291</v>
      </c>
      <c r="D7" s="15">
        <v>348333617</v>
      </c>
      <c r="E7" s="15">
        <v>460916027</v>
      </c>
      <c r="F7" s="15">
        <v>545887715</v>
      </c>
      <c r="G7" s="15">
        <v>557743652</v>
      </c>
      <c r="H7" s="2"/>
    </row>
    <row r="8" spans="1:8" x14ac:dyDescent="0.25">
      <c r="A8" s="9" t="s">
        <v>18</v>
      </c>
      <c r="B8" s="17">
        <f t="shared" ref="B8:G8" si="0">B6-B7</f>
        <v>101707610</v>
      </c>
      <c r="C8" s="17">
        <f t="shared" si="0"/>
        <v>171702855</v>
      </c>
      <c r="D8" s="17">
        <f t="shared" si="0"/>
        <v>226307314</v>
      </c>
      <c r="E8" s="17">
        <f t="shared" si="0"/>
        <v>238665472</v>
      </c>
      <c r="F8" s="17">
        <f t="shared" si="0"/>
        <v>277116902</v>
      </c>
      <c r="G8" s="17">
        <f t="shared" si="0"/>
        <v>385591362</v>
      </c>
      <c r="H8" s="12"/>
    </row>
    <row r="9" spans="1:8" x14ac:dyDescent="0.25">
      <c r="B9" s="17"/>
      <c r="C9" s="17"/>
      <c r="D9" s="17"/>
      <c r="E9" s="17"/>
      <c r="F9" s="17"/>
      <c r="G9" s="17"/>
      <c r="H9" s="12"/>
    </row>
    <row r="10" spans="1:8" x14ac:dyDescent="0.25">
      <c r="A10" s="9" t="s">
        <v>29</v>
      </c>
      <c r="B10" s="17">
        <f t="shared" ref="B10:G10" si="1">SUM(B11:B12)</f>
        <v>22610102</v>
      </c>
      <c r="C10" s="17">
        <f t="shared" si="1"/>
        <v>31620042</v>
      </c>
      <c r="D10" s="17">
        <f t="shared" si="1"/>
        <v>41892535</v>
      </c>
      <c r="E10" s="17">
        <f t="shared" si="1"/>
        <v>56944411</v>
      </c>
      <c r="F10" s="17">
        <f t="shared" si="1"/>
        <v>62147429</v>
      </c>
      <c r="G10" s="17">
        <f t="shared" si="1"/>
        <v>60925872</v>
      </c>
      <c r="H10" s="2"/>
    </row>
    <row r="11" spans="1:8" x14ac:dyDescent="0.25">
      <c r="A11" s="14" t="s">
        <v>36</v>
      </c>
      <c r="B11" s="11">
        <v>22315717</v>
      </c>
      <c r="C11" s="11">
        <v>31247378</v>
      </c>
      <c r="D11" s="11">
        <v>41016132</v>
      </c>
      <c r="E11" s="11">
        <v>54769695</v>
      </c>
      <c r="F11" s="11">
        <v>60330893</v>
      </c>
      <c r="G11" s="11">
        <v>60564347</v>
      </c>
      <c r="H11" s="2"/>
    </row>
    <row r="12" spans="1:8" x14ac:dyDescent="0.25">
      <c r="A12" s="14" t="s">
        <v>37</v>
      </c>
      <c r="B12" s="11">
        <v>294385</v>
      </c>
      <c r="C12" s="11">
        <v>372664</v>
      </c>
      <c r="D12" s="11">
        <v>876403</v>
      </c>
      <c r="E12" s="11">
        <v>2174716</v>
      </c>
      <c r="F12" s="11">
        <v>1816536</v>
      </c>
      <c r="G12" s="11">
        <v>361525</v>
      </c>
      <c r="H12" s="2"/>
    </row>
    <row r="13" spans="1:8" x14ac:dyDescent="0.25">
      <c r="A13" s="9" t="s">
        <v>41</v>
      </c>
      <c r="B13" s="19">
        <f t="shared" ref="B13:G13" si="2">B8-B10</f>
        <v>79097508</v>
      </c>
      <c r="C13" s="19">
        <f t="shared" si="2"/>
        <v>140082813</v>
      </c>
      <c r="D13" s="19">
        <f t="shared" si="2"/>
        <v>184414779</v>
      </c>
      <c r="E13" s="19">
        <f t="shared" si="2"/>
        <v>181721061</v>
      </c>
      <c r="F13" s="19">
        <f t="shared" si="2"/>
        <v>214969473</v>
      </c>
      <c r="G13" s="19">
        <f t="shared" si="2"/>
        <v>324665490</v>
      </c>
      <c r="H13" s="12"/>
    </row>
    <row r="14" spans="1:8" x14ac:dyDescent="0.25">
      <c r="A14" s="22" t="s">
        <v>49</v>
      </c>
      <c r="B14" s="17"/>
      <c r="C14" s="17"/>
      <c r="D14" s="17"/>
      <c r="E14" s="17"/>
      <c r="F14" s="17"/>
      <c r="G14" s="17"/>
      <c r="H14" s="12"/>
    </row>
    <row r="15" spans="1:8" x14ac:dyDescent="0.25">
      <c r="A15" s="14" t="s">
        <v>53</v>
      </c>
      <c r="B15" s="11"/>
      <c r="C15" s="11"/>
      <c r="D15" s="11"/>
      <c r="E15" s="11"/>
      <c r="F15" s="11">
        <v>84499719</v>
      </c>
      <c r="G15" s="11">
        <v>121588701</v>
      </c>
      <c r="H15" s="2"/>
    </row>
    <row r="16" spans="1:8" x14ac:dyDescent="0.25">
      <c r="A16" s="14" t="s">
        <v>54</v>
      </c>
      <c r="B16" s="11"/>
      <c r="C16" s="11"/>
      <c r="D16" s="11"/>
      <c r="E16" s="11"/>
      <c r="F16" s="11"/>
      <c r="G16" s="11"/>
      <c r="H16" s="2"/>
    </row>
    <row r="17" spans="1:8" x14ac:dyDescent="0.25">
      <c r="A17" s="14" t="s">
        <v>55</v>
      </c>
      <c r="B17" s="11"/>
      <c r="C17" s="11"/>
      <c r="D17" s="11"/>
      <c r="E17" s="11"/>
      <c r="F17" s="11"/>
      <c r="G17" s="11">
        <v>2385972</v>
      </c>
      <c r="H17" s="2"/>
    </row>
    <row r="18" spans="1:8" x14ac:dyDescent="0.25">
      <c r="A18" s="9" t="s">
        <v>59</v>
      </c>
      <c r="B18" s="19">
        <f t="shared" ref="B18:G18" si="3">B13-B15-B16+B17</f>
        <v>79097508</v>
      </c>
      <c r="C18" s="19">
        <f t="shared" si="3"/>
        <v>140082813</v>
      </c>
      <c r="D18" s="19">
        <f t="shared" si="3"/>
        <v>184414779</v>
      </c>
      <c r="E18" s="19">
        <f t="shared" si="3"/>
        <v>181721061</v>
      </c>
      <c r="F18" s="19">
        <f t="shared" si="3"/>
        <v>130469754</v>
      </c>
      <c r="G18" s="19">
        <f t="shared" si="3"/>
        <v>205462761</v>
      </c>
      <c r="H18" s="12"/>
    </row>
    <row r="19" spans="1:8" x14ac:dyDescent="0.25">
      <c r="A19" s="14" t="s">
        <v>67</v>
      </c>
      <c r="B19" s="11">
        <v>14235608</v>
      </c>
      <c r="C19" s="11">
        <v>22701925</v>
      </c>
      <c r="D19" s="11">
        <v>46069504</v>
      </c>
      <c r="E19" s="11">
        <v>64128302</v>
      </c>
      <c r="F19" s="11">
        <v>6212845</v>
      </c>
      <c r="G19" s="17">
        <v>9783941</v>
      </c>
      <c r="H19" s="12"/>
    </row>
    <row r="20" spans="1:8" x14ac:dyDescent="0.25">
      <c r="A20" s="9" t="s">
        <v>70</v>
      </c>
      <c r="B20" s="17">
        <f t="shared" ref="B20:G20" si="4">B18-B19</f>
        <v>64861900</v>
      </c>
      <c r="C20" s="17">
        <f t="shared" si="4"/>
        <v>117380888</v>
      </c>
      <c r="D20" s="17">
        <f t="shared" si="4"/>
        <v>138345275</v>
      </c>
      <c r="E20" s="17">
        <f t="shared" si="4"/>
        <v>117592759</v>
      </c>
      <c r="F20" s="17">
        <f t="shared" si="4"/>
        <v>124256909</v>
      </c>
      <c r="G20" s="17">
        <f t="shared" si="4"/>
        <v>195678820</v>
      </c>
      <c r="H20" s="12"/>
    </row>
    <row r="21" spans="1:8" ht="15.75" customHeight="1" x14ac:dyDescent="0.25">
      <c r="A21" s="16"/>
      <c r="B21" s="17"/>
      <c r="C21" s="17"/>
      <c r="D21" s="17"/>
      <c r="E21" s="17"/>
      <c r="F21" s="17"/>
      <c r="G21" s="17"/>
      <c r="H21" s="12"/>
    </row>
    <row r="22" spans="1:8" ht="15.75" customHeight="1" x14ac:dyDescent="0.25">
      <c r="A22" s="7" t="s">
        <v>73</v>
      </c>
      <c r="B22" s="17">
        <f t="shared" ref="B22:G22" si="5">SUM(B23:B24)</f>
        <v>0</v>
      </c>
      <c r="C22" s="17">
        <f t="shared" si="5"/>
        <v>0</v>
      </c>
      <c r="D22" s="17">
        <f t="shared" si="5"/>
        <v>6587870</v>
      </c>
      <c r="E22" s="17">
        <f t="shared" si="5"/>
        <v>5599655</v>
      </c>
      <c r="F22" s="17">
        <f t="shared" si="5"/>
        <v>0</v>
      </c>
      <c r="G22" s="17">
        <f t="shared" si="5"/>
        <v>50851</v>
      </c>
    </row>
    <row r="23" spans="1:8" ht="15.75" customHeight="1" x14ac:dyDescent="0.25">
      <c r="A23" s="14" t="s">
        <v>75</v>
      </c>
      <c r="B23" s="11"/>
      <c r="C23" s="11"/>
      <c r="D23" s="11">
        <v>6587870</v>
      </c>
      <c r="E23" s="11">
        <v>5599655</v>
      </c>
      <c r="F23" s="11"/>
      <c r="G23" s="11">
        <v>50851</v>
      </c>
    </row>
    <row r="24" spans="1:8" ht="15.75" customHeight="1" x14ac:dyDescent="0.25">
      <c r="A24" s="14" t="s">
        <v>76</v>
      </c>
      <c r="B24" s="11"/>
      <c r="C24" s="11"/>
      <c r="D24" s="11"/>
      <c r="E24" s="11"/>
      <c r="F24" s="11"/>
      <c r="G24" s="11"/>
    </row>
    <row r="25" spans="1:8" ht="15.75" customHeight="1" x14ac:dyDescent="0.25">
      <c r="A25" s="24"/>
      <c r="B25" s="11"/>
      <c r="C25" s="11"/>
      <c r="D25" s="11"/>
      <c r="E25" s="11"/>
      <c r="F25" s="11"/>
      <c r="G25" s="11"/>
    </row>
    <row r="26" spans="1:8" ht="15.75" customHeight="1" x14ac:dyDescent="0.25">
      <c r="A26" s="9" t="s">
        <v>80</v>
      </c>
      <c r="B26" s="25">
        <f t="shared" ref="B26:G26" si="6">B20-B22</f>
        <v>64861900</v>
      </c>
      <c r="C26" s="25">
        <f t="shared" si="6"/>
        <v>117380888</v>
      </c>
      <c r="D26" s="25">
        <f t="shared" si="6"/>
        <v>131757405</v>
      </c>
      <c r="E26" s="25">
        <f t="shared" si="6"/>
        <v>111993104</v>
      </c>
      <c r="F26" s="25">
        <f t="shared" si="6"/>
        <v>124256909</v>
      </c>
      <c r="G26" s="25">
        <f t="shared" si="6"/>
        <v>195627969</v>
      </c>
      <c r="H26" s="12"/>
    </row>
    <row r="27" spans="1:8" ht="15.75" customHeight="1" x14ac:dyDescent="0.25">
      <c r="A27" s="16"/>
      <c r="B27" s="17"/>
      <c r="C27" s="17"/>
      <c r="D27" s="17"/>
      <c r="E27" s="17"/>
      <c r="F27" s="11"/>
      <c r="G27" s="11"/>
    </row>
    <row r="28" spans="1:8" ht="15.75" customHeight="1" x14ac:dyDescent="0.25">
      <c r="A28" s="9" t="s">
        <v>82</v>
      </c>
      <c r="B28" s="26">
        <f>B26/('1'!B45/10)</f>
        <v>64.861900000000006</v>
      </c>
      <c r="C28" s="26">
        <f>C26/('1'!C45/10)</f>
        <v>117.380888</v>
      </c>
      <c r="D28" s="26">
        <f>D26/('1'!D45/10)</f>
        <v>131.75740500000001</v>
      </c>
      <c r="E28" s="26">
        <f>E26/('1'!E45/10)</f>
        <v>1.8180698701298701</v>
      </c>
      <c r="F28" s="26">
        <f>F26/('1'!F45/10)</f>
        <v>2.0171576136363636</v>
      </c>
      <c r="G28" s="26">
        <f>G26/('1'!G45/10)</f>
        <v>2.3974015808823528</v>
      </c>
    </row>
    <row r="29" spans="1:8" ht="15.75" customHeight="1" x14ac:dyDescent="0.25">
      <c r="A29" s="22" t="s">
        <v>86</v>
      </c>
      <c r="B29" s="11">
        <f>'1'!B56</f>
        <v>1000000</v>
      </c>
      <c r="C29" s="11">
        <f>'1'!C56</f>
        <v>1000000</v>
      </c>
      <c r="D29" s="11">
        <f>'1'!D56</f>
        <v>1000000</v>
      </c>
      <c r="E29" s="11">
        <f>'1'!E56</f>
        <v>61600000</v>
      </c>
      <c r="F29" s="11">
        <f>'1'!F56</f>
        <v>61600000</v>
      </c>
      <c r="G29" s="11">
        <f>'1'!G56</f>
        <v>81600000</v>
      </c>
    </row>
    <row r="30" spans="1:8" ht="15.75" customHeight="1" x14ac:dyDescent="0.2"/>
    <row r="31" spans="1:8" ht="15.75" customHeight="1" x14ac:dyDescent="0.2"/>
    <row r="32" spans="1:8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spans="1:1" ht="15.75" customHeight="1" x14ac:dyDescent="0.25">
      <c r="A49" s="14"/>
    </row>
    <row r="50" spans="1:1" ht="15.75" customHeight="1" x14ac:dyDescent="0.2"/>
    <row r="51" spans="1:1" ht="15.75" customHeight="1" x14ac:dyDescent="0.2"/>
    <row r="52" spans="1:1" ht="15.75" customHeight="1" x14ac:dyDescent="0.2"/>
    <row r="53" spans="1:1" ht="15.75" customHeight="1" x14ac:dyDescent="0.2"/>
    <row r="54" spans="1:1" ht="15.75" customHeight="1" x14ac:dyDescent="0.2"/>
    <row r="55" spans="1:1" ht="15.75" customHeight="1" x14ac:dyDescent="0.2"/>
    <row r="56" spans="1:1" ht="15.75" customHeight="1" x14ac:dyDescent="0.2"/>
    <row r="57" spans="1:1" ht="15.75" customHeight="1" x14ac:dyDescent="0.2"/>
    <row r="58" spans="1:1" ht="15.75" customHeight="1" x14ac:dyDescent="0.2"/>
    <row r="59" spans="1:1" ht="15.75" customHeight="1" x14ac:dyDescent="0.2"/>
    <row r="60" spans="1:1" ht="15.75" customHeight="1" x14ac:dyDescent="0.2"/>
    <row r="61" spans="1:1" ht="15.75" customHeight="1" x14ac:dyDescent="0.2"/>
    <row r="62" spans="1:1" ht="15.75" customHeight="1" x14ac:dyDescent="0.2"/>
    <row r="63" spans="1:1" ht="15.75" customHeight="1" x14ac:dyDescent="0.2"/>
    <row r="64" spans="1:1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abSelected="1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A19" sqref="A19"/>
    </sheetView>
  </sheetViews>
  <sheetFormatPr defaultColWidth="12.625" defaultRowHeight="15" customHeight="1" x14ac:dyDescent="0.2"/>
  <cols>
    <col min="1" max="1" width="54.875" customWidth="1"/>
    <col min="2" max="3" width="12.625" customWidth="1"/>
    <col min="4" max="5" width="14" customWidth="1"/>
    <col min="6" max="6" width="13.5" customWidth="1"/>
    <col min="7" max="7" width="13.375" customWidth="1"/>
    <col min="8" max="26" width="7.625" customWidth="1"/>
  </cols>
  <sheetData>
    <row r="1" spans="1:7" ht="15.75" x14ac:dyDescent="0.25">
      <c r="A1" s="1" t="s">
        <v>0</v>
      </c>
    </row>
    <row r="2" spans="1:7" ht="15.75" x14ac:dyDescent="0.25">
      <c r="A2" s="1" t="s">
        <v>2</v>
      </c>
      <c r="B2" s="1"/>
      <c r="C2" s="1"/>
      <c r="D2" s="4"/>
      <c r="E2" s="6"/>
    </row>
    <row r="3" spans="1:7" ht="15.75" x14ac:dyDescent="0.25">
      <c r="A3" s="1" t="s">
        <v>7</v>
      </c>
      <c r="B3" s="1"/>
      <c r="C3" s="1"/>
      <c r="D3" s="8"/>
      <c r="E3" s="8"/>
    </row>
    <row r="4" spans="1:7" ht="15.75" x14ac:dyDescent="0.25">
      <c r="B4" s="1"/>
      <c r="C4" s="1"/>
      <c r="D4" s="4"/>
      <c r="E4" s="6"/>
    </row>
    <row r="5" spans="1:7" ht="15.75" x14ac:dyDescent="0.25">
      <c r="A5" s="1"/>
      <c r="B5" s="1">
        <v>2014</v>
      </c>
      <c r="C5" s="1">
        <v>2015</v>
      </c>
      <c r="D5" s="1">
        <v>2016</v>
      </c>
      <c r="E5" s="1">
        <v>2017</v>
      </c>
      <c r="F5" s="1">
        <v>2018</v>
      </c>
      <c r="G5" s="1">
        <v>2019</v>
      </c>
    </row>
    <row r="6" spans="1:7" x14ac:dyDescent="0.25">
      <c r="A6" s="9" t="s">
        <v>8</v>
      </c>
      <c r="F6" s="11"/>
      <c r="G6" s="11"/>
    </row>
    <row r="7" spans="1:7" x14ac:dyDescent="0.25">
      <c r="A7" s="13" t="s">
        <v>10</v>
      </c>
      <c r="B7" s="11"/>
      <c r="C7" s="11"/>
      <c r="D7" s="11"/>
      <c r="E7" s="11"/>
      <c r="F7" s="11">
        <v>763806008</v>
      </c>
      <c r="G7" s="11">
        <v>960822801</v>
      </c>
    </row>
    <row r="8" spans="1:7" x14ac:dyDescent="0.25">
      <c r="A8" s="14" t="s">
        <v>11</v>
      </c>
      <c r="B8" s="11"/>
      <c r="C8" s="11"/>
      <c r="D8" s="11"/>
      <c r="E8" s="11"/>
      <c r="F8" s="11">
        <f>-135556512-284391959-20800097</f>
        <v>-440748568</v>
      </c>
      <c r="G8" s="11">
        <f>-130744939-283731825-34597636</f>
        <v>-449074400</v>
      </c>
    </row>
    <row r="9" spans="1:7" x14ac:dyDescent="0.25">
      <c r="A9" s="14" t="s">
        <v>17</v>
      </c>
      <c r="B9" s="11"/>
      <c r="C9" s="11"/>
      <c r="D9" s="11"/>
      <c r="E9" s="11"/>
      <c r="F9" s="11"/>
      <c r="G9" s="11"/>
    </row>
    <row r="10" spans="1:7" x14ac:dyDescent="0.25">
      <c r="A10" s="14" t="s">
        <v>20</v>
      </c>
      <c r="B10" s="11"/>
      <c r="C10" s="11"/>
      <c r="D10" s="11"/>
      <c r="E10" s="11"/>
      <c r="F10" s="11">
        <v>-74185294</v>
      </c>
      <c r="G10" s="11">
        <v>-138944111</v>
      </c>
    </row>
    <row r="11" spans="1:7" x14ac:dyDescent="0.25">
      <c r="A11" s="14" t="s">
        <v>21</v>
      </c>
      <c r="B11" s="11"/>
      <c r="C11" s="11"/>
      <c r="D11" s="11"/>
      <c r="E11" s="11"/>
      <c r="F11" s="11">
        <v>-130744</v>
      </c>
      <c r="G11" s="11">
        <v>-77385</v>
      </c>
    </row>
    <row r="12" spans="1:7" x14ac:dyDescent="0.25">
      <c r="A12" s="16"/>
      <c r="B12" s="18">
        <f t="shared" ref="B12:G12" si="0">SUM(B7:B11)</f>
        <v>0</v>
      </c>
      <c r="C12" s="18">
        <f t="shared" si="0"/>
        <v>0</v>
      </c>
      <c r="D12" s="18">
        <f t="shared" si="0"/>
        <v>0</v>
      </c>
      <c r="E12" s="18">
        <f t="shared" si="0"/>
        <v>0</v>
      </c>
      <c r="F12" s="19">
        <f t="shared" si="0"/>
        <v>248741402</v>
      </c>
      <c r="G12" s="19">
        <f t="shared" si="0"/>
        <v>372726905</v>
      </c>
    </row>
    <row r="13" spans="1:7" x14ac:dyDescent="0.25">
      <c r="B13" s="2"/>
      <c r="C13" s="2"/>
      <c r="D13" s="2"/>
      <c r="F13" s="11"/>
      <c r="G13" s="11"/>
    </row>
    <row r="14" spans="1:7" x14ac:dyDescent="0.25">
      <c r="A14" s="9" t="s">
        <v>28</v>
      </c>
      <c r="F14" s="11"/>
      <c r="G14" s="11"/>
    </row>
    <row r="15" spans="1:7" x14ac:dyDescent="0.25">
      <c r="A15" s="13" t="s">
        <v>30</v>
      </c>
      <c r="B15" s="11"/>
      <c r="C15" s="11"/>
      <c r="D15" s="11"/>
      <c r="E15" s="11"/>
      <c r="F15" s="11">
        <v>-54939786</v>
      </c>
      <c r="G15" s="11">
        <v>-19024808</v>
      </c>
    </row>
    <row r="16" spans="1:7" x14ac:dyDescent="0.25">
      <c r="A16" s="14" t="s">
        <v>31</v>
      </c>
      <c r="B16" s="11"/>
      <c r="C16" s="11"/>
      <c r="D16" s="11"/>
      <c r="E16" s="11"/>
      <c r="F16" s="11"/>
      <c r="G16" s="11"/>
    </row>
    <row r="17" spans="1:7" x14ac:dyDescent="0.25">
      <c r="A17" s="14" t="s">
        <v>14</v>
      </c>
      <c r="B17" s="11"/>
      <c r="C17" s="11"/>
      <c r="D17" s="11"/>
      <c r="E17" s="11"/>
      <c r="F17" s="11"/>
      <c r="G17" s="11"/>
    </row>
    <row r="18" spans="1:7" x14ac:dyDescent="0.25">
      <c r="A18" s="14" t="s">
        <v>32</v>
      </c>
      <c r="B18" s="11"/>
      <c r="C18" s="11"/>
      <c r="D18" s="11"/>
      <c r="E18" s="11"/>
      <c r="F18" s="11">
        <v>-53262840</v>
      </c>
      <c r="G18" s="11">
        <v>-111155804</v>
      </c>
    </row>
    <row r="19" spans="1:7" x14ac:dyDescent="0.25">
      <c r="A19" s="14" t="s">
        <v>33</v>
      </c>
      <c r="B19" s="11"/>
      <c r="C19" s="11"/>
      <c r="D19" s="11"/>
      <c r="E19" s="11"/>
      <c r="F19" s="11"/>
      <c r="G19" s="11">
        <v>-103000000</v>
      </c>
    </row>
    <row r="20" spans="1:7" x14ac:dyDescent="0.25">
      <c r="A20" s="14" t="s">
        <v>34</v>
      </c>
      <c r="B20" s="11"/>
      <c r="C20" s="11"/>
      <c r="D20" s="11"/>
      <c r="E20" s="11"/>
      <c r="F20" s="11"/>
      <c r="G20" s="11"/>
    </row>
    <row r="21" spans="1:7" ht="15.75" customHeight="1" x14ac:dyDescent="0.25">
      <c r="A21" s="16"/>
      <c r="B21" s="19">
        <f t="shared" ref="B21:G21" si="1">SUM(B15:B20)</f>
        <v>0</v>
      </c>
      <c r="C21" s="19">
        <f t="shared" si="1"/>
        <v>0</v>
      </c>
      <c r="D21" s="19">
        <f t="shared" si="1"/>
        <v>0</v>
      </c>
      <c r="E21" s="19">
        <f t="shared" si="1"/>
        <v>0</v>
      </c>
      <c r="F21" s="19">
        <f t="shared" si="1"/>
        <v>-108202626</v>
      </c>
      <c r="G21" s="19">
        <f t="shared" si="1"/>
        <v>-233180612</v>
      </c>
    </row>
    <row r="22" spans="1:7" ht="15.75" customHeight="1" x14ac:dyDescent="0.25">
      <c r="F22" s="11"/>
      <c r="G22" s="11"/>
    </row>
    <row r="23" spans="1:7" ht="15.75" customHeight="1" x14ac:dyDescent="0.25">
      <c r="A23" s="9" t="s">
        <v>38</v>
      </c>
      <c r="F23" s="11"/>
      <c r="G23" s="11"/>
    </row>
    <row r="24" spans="1:7" ht="15.75" customHeight="1" x14ac:dyDescent="0.25">
      <c r="A24" s="14" t="s">
        <v>39</v>
      </c>
      <c r="B24" s="11"/>
      <c r="C24" s="11"/>
      <c r="D24" s="11"/>
      <c r="E24" s="11"/>
      <c r="F24" s="11">
        <v>24641860</v>
      </c>
      <c r="G24" s="11">
        <v>-41210528</v>
      </c>
    </row>
    <row r="25" spans="1:7" ht="15.75" customHeight="1" x14ac:dyDescent="0.25">
      <c r="A25" s="14" t="s">
        <v>42</v>
      </c>
      <c r="B25" s="11"/>
      <c r="C25" s="11"/>
      <c r="D25" s="11"/>
      <c r="E25" s="11"/>
      <c r="F25" s="11">
        <v>27027369</v>
      </c>
      <c r="G25" s="11">
        <v>-99103608</v>
      </c>
    </row>
    <row r="26" spans="1:7" ht="15.75" customHeight="1" x14ac:dyDescent="0.25">
      <c r="A26" s="14" t="s">
        <v>44</v>
      </c>
      <c r="B26" s="11"/>
      <c r="C26" s="11"/>
      <c r="D26" s="11"/>
      <c r="E26" s="11"/>
      <c r="F26" s="11"/>
      <c r="G26" s="11"/>
    </row>
    <row r="27" spans="1:7" ht="15.75" customHeight="1" x14ac:dyDescent="0.25">
      <c r="A27" s="14" t="s">
        <v>45</v>
      </c>
      <c r="B27" s="11"/>
      <c r="C27" s="11"/>
      <c r="D27" s="11"/>
      <c r="E27" s="11"/>
      <c r="F27" s="11"/>
      <c r="G27" s="11"/>
    </row>
    <row r="28" spans="1:7" ht="15.75" customHeight="1" x14ac:dyDescent="0.25">
      <c r="A28" s="14" t="s">
        <v>46</v>
      </c>
      <c r="B28" s="11"/>
      <c r="C28" s="11"/>
      <c r="D28" s="11"/>
      <c r="E28" s="11"/>
      <c r="F28" s="11"/>
      <c r="G28" s="11"/>
    </row>
    <row r="29" spans="1:7" ht="15.75" customHeight="1" x14ac:dyDescent="0.25">
      <c r="A29" s="14" t="s">
        <v>47</v>
      </c>
      <c r="B29" s="11"/>
      <c r="C29" s="11"/>
      <c r="D29" s="11"/>
      <c r="E29" s="11"/>
      <c r="F29" s="11"/>
      <c r="G29" s="11">
        <v>200000000</v>
      </c>
    </row>
    <row r="30" spans="1:7" ht="15.75" customHeight="1" x14ac:dyDescent="0.25">
      <c r="A30" s="14" t="s">
        <v>48</v>
      </c>
      <c r="B30" s="11"/>
      <c r="C30" s="11"/>
      <c r="D30" s="11"/>
      <c r="E30" s="11"/>
      <c r="F30" s="11"/>
      <c r="G30" s="11">
        <v>-17740775</v>
      </c>
    </row>
    <row r="31" spans="1:7" ht="15.75" customHeight="1" x14ac:dyDescent="0.25">
      <c r="A31" s="16"/>
      <c r="B31" s="19">
        <f t="shared" ref="B31:G31" si="2">SUM(B24:B30)</f>
        <v>0</v>
      </c>
      <c r="C31" s="19">
        <f t="shared" si="2"/>
        <v>0</v>
      </c>
      <c r="D31" s="19">
        <f t="shared" si="2"/>
        <v>0</v>
      </c>
      <c r="E31" s="19">
        <f t="shared" si="2"/>
        <v>0</v>
      </c>
      <c r="F31" s="19">
        <f t="shared" si="2"/>
        <v>51669229</v>
      </c>
      <c r="G31" s="19">
        <f t="shared" si="2"/>
        <v>41945089</v>
      </c>
    </row>
    <row r="32" spans="1:7" ht="15.75" customHeight="1" x14ac:dyDescent="0.25">
      <c r="B32" s="11"/>
      <c r="C32" s="11"/>
      <c r="D32" s="11"/>
      <c r="E32" s="11"/>
      <c r="F32" s="11"/>
      <c r="G32" s="11"/>
    </row>
    <row r="33" spans="1:7" ht="15.75" customHeight="1" x14ac:dyDescent="0.25">
      <c r="A33" s="16" t="s">
        <v>52</v>
      </c>
      <c r="B33" s="17">
        <f t="shared" ref="B33:G33" si="3">SUM(B12,B21,B31)</f>
        <v>0</v>
      </c>
      <c r="C33" s="17">
        <f t="shared" si="3"/>
        <v>0</v>
      </c>
      <c r="D33" s="17">
        <f t="shared" si="3"/>
        <v>0</v>
      </c>
      <c r="E33" s="17">
        <f t="shared" si="3"/>
        <v>0</v>
      </c>
      <c r="F33" s="17">
        <f t="shared" si="3"/>
        <v>192208005</v>
      </c>
      <c r="G33" s="17">
        <f t="shared" si="3"/>
        <v>181491382</v>
      </c>
    </row>
    <row r="34" spans="1:7" ht="15.75" customHeight="1" x14ac:dyDescent="0.25">
      <c r="A34" s="22" t="s">
        <v>56</v>
      </c>
      <c r="B34" s="11"/>
      <c r="C34" s="11"/>
      <c r="D34" s="11"/>
      <c r="E34" s="11"/>
      <c r="F34" s="11">
        <v>24995496</v>
      </c>
      <c r="G34" s="11">
        <v>47339907</v>
      </c>
    </row>
    <row r="35" spans="1:7" ht="15.75" customHeight="1" x14ac:dyDescent="0.25">
      <c r="A35" s="9" t="s">
        <v>58</v>
      </c>
      <c r="B35" s="17">
        <f t="shared" ref="B35:G35" si="4">SUM(B33:B34)</f>
        <v>0</v>
      </c>
      <c r="C35" s="17">
        <f t="shared" si="4"/>
        <v>0</v>
      </c>
      <c r="D35" s="17">
        <f t="shared" si="4"/>
        <v>0</v>
      </c>
      <c r="E35" s="17">
        <f t="shared" si="4"/>
        <v>0</v>
      </c>
      <c r="F35" s="17">
        <f t="shared" si="4"/>
        <v>217203501</v>
      </c>
      <c r="G35" s="17">
        <f t="shared" si="4"/>
        <v>228831289</v>
      </c>
    </row>
    <row r="36" spans="1:7" ht="15.75" customHeight="1" x14ac:dyDescent="0.25">
      <c r="B36" s="16"/>
      <c r="C36" s="16"/>
      <c r="D36" s="16"/>
      <c r="E36" s="16"/>
      <c r="F36" s="11"/>
      <c r="G36" s="11"/>
    </row>
    <row r="37" spans="1:7" ht="15.75" customHeight="1" x14ac:dyDescent="0.25">
      <c r="F37" s="11"/>
      <c r="G37" s="11"/>
    </row>
    <row r="38" spans="1:7" ht="15.75" customHeight="1" x14ac:dyDescent="0.25">
      <c r="F38" s="11"/>
      <c r="G38" s="11"/>
    </row>
    <row r="39" spans="1:7" ht="15.75" customHeight="1" x14ac:dyDescent="0.25">
      <c r="A39" s="9" t="s">
        <v>62</v>
      </c>
      <c r="B39" s="23">
        <f>B12/('1'!B45/10)</f>
        <v>0</v>
      </c>
      <c r="C39" s="23">
        <f>C12/('1'!C45/10)</f>
        <v>0</v>
      </c>
      <c r="D39" s="23">
        <f>D12/('1'!D45/10)</f>
        <v>0</v>
      </c>
      <c r="E39" s="23">
        <f>E12/('1'!E45/10)</f>
        <v>0</v>
      </c>
      <c r="F39" s="23">
        <f>F12/('1'!F45/10)</f>
        <v>4.038009772727273</v>
      </c>
      <c r="G39" s="23">
        <f>G12/('1'!G45/10)</f>
        <v>4.5677316789215689</v>
      </c>
    </row>
    <row r="40" spans="1:7" ht="15.75" customHeight="1" x14ac:dyDescent="0.25">
      <c r="A40" s="9" t="s">
        <v>72</v>
      </c>
      <c r="B40" s="11">
        <f>'1'!B56</f>
        <v>1000000</v>
      </c>
      <c r="C40" s="11">
        <f>'1'!C56</f>
        <v>1000000</v>
      </c>
      <c r="D40" s="11">
        <f>'1'!D56</f>
        <v>1000000</v>
      </c>
      <c r="E40" s="11">
        <f>'1'!E56</f>
        <v>61600000</v>
      </c>
      <c r="F40" s="11">
        <f>'1'!F56</f>
        <v>61600000</v>
      </c>
      <c r="G40" s="11">
        <f>'1'!G56</f>
        <v>81600000</v>
      </c>
    </row>
    <row r="41" spans="1:7" ht="15.75" customHeight="1" x14ac:dyDescent="0.2"/>
    <row r="42" spans="1:7" ht="15.75" customHeight="1" x14ac:dyDescent="0.2"/>
    <row r="43" spans="1:7" ht="15.75" customHeight="1" x14ac:dyDescent="0.2"/>
    <row r="44" spans="1:7" ht="15.75" customHeight="1" x14ac:dyDescent="0.2"/>
    <row r="45" spans="1:7" ht="15.75" customHeight="1" x14ac:dyDescent="0.2"/>
    <row r="46" spans="1:7" ht="15.75" customHeight="1" x14ac:dyDescent="0.2"/>
    <row r="47" spans="1:7" ht="15.75" customHeight="1" x14ac:dyDescent="0.2"/>
    <row r="48" spans="1:7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/>
  </sheetViews>
  <sheetFormatPr defaultColWidth="12.625" defaultRowHeight="15" customHeight="1" x14ac:dyDescent="0.2"/>
  <cols>
    <col min="1" max="1" width="14.5" customWidth="1"/>
    <col min="2" max="26" width="7.625" customWidth="1"/>
  </cols>
  <sheetData>
    <row r="1" spans="1:6" ht="15.75" x14ac:dyDescent="0.25">
      <c r="A1" s="1" t="s">
        <v>0</v>
      </c>
    </row>
    <row r="2" spans="1:6" x14ac:dyDescent="0.25">
      <c r="A2" s="16" t="s">
        <v>84</v>
      </c>
    </row>
    <row r="3" spans="1:6" ht="15.75" x14ac:dyDescent="0.25">
      <c r="A3" s="1" t="s">
        <v>3</v>
      </c>
    </row>
    <row r="5" spans="1:6" x14ac:dyDescent="0.25">
      <c r="B5" s="13">
        <v>2014</v>
      </c>
      <c r="C5" s="13">
        <v>2015</v>
      </c>
      <c r="D5" s="13">
        <v>2016</v>
      </c>
      <c r="E5" s="13">
        <v>2017</v>
      </c>
      <c r="F5" s="13">
        <v>2018</v>
      </c>
    </row>
    <row r="6" spans="1:6" x14ac:dyDescent="0.25">
      <c r="A6" s="14" t="s">
        <v>85</v>
      </c>
      <c r="B6" s="27">
        <f>'2'!B26/'1'!B21</f>
        <v>0.17355857636804939</v>
      </c>
      <c r="C6" s="27">
        <f>'2'!C26/'1'!C21</f>
        <v>0.18989257547017296</v>
      </c>
      <c r="D6" s="27">
        <f>'2'!D26/'1'!D21</f>
        <v>0.10177796238588767</v>
      </c>
      <c r="E6" s="27">
        <f>'2'!E26/'1'!E21</f>
        <v>6.3518150605626822E-2</v>
      </c>
      <c r="F6" s="27">
        <f>'2'!F26/'1'!F21</f>
        <v>6.351997103842584E-2</v>
      </c>
    </row>
    <row r="7" spans="1:6" x14ac:dyDescent="0.25">
      <c r="A7" s="14" t="s">
        <v>87</v>
      </c>
      <c r="B7" s="27">
        <f>'2'!B26/'1'!B44</f>
        <v>0.67064664386341866</v>
      </c>
      <c r="C7" s="27">
        <f>'2'!C26/'1'!C44</f>
        <v>0.54826197900273399</v>
      </c>
      <c r="D7" s="27">
        <f>'2'!D26/'1'!D44</f>
        <v>0.39640075765061161</v>
      </c>
      <c r="E7" s="27">
        <f>'2'!E26/'1'!E44</f>
        <v>0.13016850486935327</v>
      </c>
      <c r="F7" s="27">
        <f>'2'!F26/'1'!F44</f>
        <v>0.1261973238469693</v>
      </c>
    </row>
    <row r="8" spans="1:6" x14ac:dyDescent="0.25">
      <c r="A8" s="14" t="s">
        <v>88</v>
      </c>
      <c r="B8" s="27">
        <f>'1'!B26/'1'!B44</f>
        <v>0.30865628290128005</v>
      </c>
      <c r="C8" s="27">
        <f>'1'!C26/'1'!C44</f>
        <v>0.21215491628958139</v>
      </c>
      <c r="D8" s="27">
        <f>'1'!D26/'1'!D44</f>
        <v>0.67651958165947546</v>
      </c>
      <c r="E8" s="27">
        <f>'1'!E26/'1'!E44</f>
        <v>0.42713956887565929</v>
      </c>
      <c r="F8" s="27">
        <f>'1'!F26/'1'!F44</f>
        <v>0.39826373939089654</v>
      </c>
    </row>
    <row r="9" spans="1:6" x14ac:dyDescent="0.25">
      <c r="A9" s="14" t="s">
        <v>89</v>
      </c>
      <c r="B9" s="28">
        <f>'1'!B14/'1'!B29</f>
        <v>2.2821272032847211</v>
      </c>
      <c r="C9" s="28">
        <f>'1'!C14/'1'!C29</f>
        <v>1.6521789313477377</v>
      </c>
      <c r="D9" s="28">
        <f>'1'!D14/'1'!D29</f>
        <v>1.4386983766302013</v>
      </c>
      <c r="E9" s="28">
        <f>'1'!E14/'1'!E29</f>
        <v>0.74875081429889523</v>
      </c>
      <c r="F9" s="28">
        <f>'1'!F14/'1'!F29</f>
        <v>0.87658896326918556</v>
      </c>
    </row>
    <row r="10" spans="1:6" x14ac:dyDescent="0.25">
      <c r="A10" s="14" t="s">
        <v>90</v>
      </c>
      <c r="B10" s="27">
        <f>'2'!B26/'2'!B6</f>
        <v>0.19258236788809746</v>
      </c>
      <c r="C10" s="27">
        <f>'2'!C26/'2'!C6</f>
        <v>0.24078074269798741</v>
      </c>
      <c r="D10" s="27">
        <f>'2'!D26/'2'!D6</f>
        <v>0.22928649508261359</v>
      </c>
      <c r="E10" s="27">
        <f>'2'!E26/'2'!E6</f>
        <v>0.16008585727336394</v>
      </c>
      <c r="F10" s="27">
        <f>'2'!F26/'2'!F6</f>
        <v>0.15097960136959962</v>
      </c>
    </row>
    <row r="11" spans="1:6" x14ac:dyDescent="0.25">
      <c r="A11" s="13" t="s">
        <v>91</v>
      </c>
      <c r="B11" s="27">
        <f>'2'!B13/'2'!B6</f>
        <v>0.234849509260255</v>
      </c>
      <c r="C11" s="27">
        <f>'2'!C13/'2'!C6</f>
        <v>0.28734868450955398</v>
      </c>
      <c r="D11" s="27">
        <f>'2'!D13/'2'!D6</f>
        <v>0.32092176009648016</v>
      </c>
      <c r="E11" s="27">
        <f>'2'!E13/'2'!E6</f>
        <v>0.25975681355175462</v>
      </c>
      <c r="F11" s="27">
        <f>'2'!F13/'2'!F6</f>
        <v>0.26120081049314453</v>
      </c>
    </row>
    <row r="12" spans="1:6" x14ac:dyDescent="0.25">
      <c r="A12" s="14" t="s">
        <v>92</v>
      </c>
      <c r="B12" s="27">
        <f>'2'!B26/('1'!B44+'1'!B26)</f>
        <v>0.51246966268071603</v>
      </c>
      <c r="C12" s="27">
        <f>'2'!C26/('1'!C44+'1'!C26)</f>
        <v>0.45230355595221233</v>
      </c>
      <c r="D12" s="27">
        <f>'2'!D26/('1'!D44+'1'!D26)</f>
        <v>0.23644266490358604</v>
      </c>
      <c r="E12" s="27">
        <f>'2'!E26/('1'!E44+'1'!E26)</f>
        <v>9.120937272582505E-2</v>
      </c>
      <c r="F12" s="27">
        <f>'2'!F26/('1'!F44+'1'!F26)</f>
        <v>9.0252875971698052E-2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</vt:lpstr>
      <vt:lpstr>2</vt:lpstr>
      <vt:lpstr>3</vt:lpstr>
      <vt:lpstr>Ratio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Saikat Sunny</dc:creator>
  <cp:lastModifiedBy>Anik</cp:lastModifiedBy>
  <dcterms:created xsi:type="dcterms:W3CDTF">2017-04-17T04:07:28Z</dcterms:created>
  <dcterms:modified xsi:type="dcterms:W3CDTF">2020-04-11T15:33:57Z</dcterms:modified>
</cp:coreProperties>
</file>