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  <c r="G29" i="3"/>
  <c r="G27" i="3"/>
  <c r="G25" i="3"/>
  <c r="G23" i="3"/>
  <c r="G18" i="3"/>
  <c r="G9" i="3"/>
  <c r="G13" i="3" s="1"/>
  <c r="G22" i="2"/>
  <c r="F24" i="2"/>
  <c r="F18" i="2"/>
  <c r="F27" i="1"/>
  <c r="F12" i="1"/>
  <c r="G25" i="2"/>
  <c r="H14" i="2"/>
  <c r="I14" i="2"/>
  <c r="G13" i="2"/>
  <c r="G14" i="2" s="1"/>
  <c r="G18" i="2" s="1"/>
  <c r="G7" i="2"/>
  <c r="G47" i="1"/>
  <c r="G35" i="1"/>
  <c r="G44" i="1" s="1"/>
  <c r="G46" i="1"/>
  <c r="G27" i="1"/>
  <c r="G34" i="1"/>
  <c r="G42" i="1"/>
  <c r="G19" i="1"/>
  <c r="G18" i="1"/>
  <c r="G12" i="1"/>
  <c r="G24" i="2" l="1"/>
  <c r="C30" i="3"/>
  <c r="D30" i="3"/>
  <c r="E30" i="3"/>
  <c r="F30" i="3"/>
  <c r="B30" i="3"/>
  <c r="C25" i="2"/>
  <c r="D25" i="2"/>
  <c r="E25" i="2"/>
  <c r="F25" i="2"/>
  <c r="B25" i="2"/>
  <c r="C47" i="1"/>
  <c r="D47" i="1"/>
  <c r="E47" i="1"/>
  <c r="F47" i="1"/>
  <c r="B47" i="1"/>
  <c r="G5" i="6" l="1"/>
  <c r="G6" i="6"/>
  <c r="G8" i="6"/>
  <c r="G9" i="6"/>
  <c r="G10" i="6"/>
  <c r="G11" i="6"/>
  <c r="B13" i="2" l="1"/>
  <c r="B7" i="2"/>
  <c r="B34" i="1"/>
  <c r="B42" i="1"/>
  <c r="B46" i="1" s="1"/>
  <c r="C34" i="1" l="1"/>
  <c r="B14" i="2"/>
  <c r="C13" i="2"/>
  <c r="D13" i="2"/>
  <c r="E13" i="2"/>
  <c r="F13" i="2"/>
  <c r="B27" i="1"/>
  <c r="B35" i="1" s="1"/>
  <c r="B44" i="1" s="1"/>
  <c r="C27" i="1"/>
  <c r="D27" i="1"/>
  <c r="E27" i="1"/>
  <c r="C42" i="1"/>
  <c r="D42" i="1"/>
  <c r="B18" i="1"/>
  <c r="B8" i="6" s="1"/>
  <c r="C18" i="1"/>
  <c r="D18" i="1"/>
  <c r="B12" i="1"/>
  <c r="C12" i="1"/>
  <c r="D12" i="1"/>
  <c r="B23" i="3"/>
  <c r="C23" i="3"/>
  <c r="D23" i="3"/>
  <c r="E23" i="3"/>
  <c r="B18" i="3"/>
  <c r="C18" i="3"/>
  <c r="D18" i="3"/>
  <c r="E18" i="3"/>
  <c r="B9" i="3"/>
  <c r="B13" i="3" s="1"/>
  <c r="B29" i="3" s="1"/>
  <c r="C9" i="3"/>
  <c r="C13" i="3" s="1"/>
  <c r="C29" i="3" s="1"/>
  <c r="D9" i="3"/>
  <c r="D13" i="3" s="1"/>
  <c r="D29" i="3" s="1"/>
  <c r="E9" i="3"/>
  <c r="E13" i="3" s="1"/>
  <c r="F23" i="3"/>
  <c r="F18" i="3"/>
  <c r="F9" i="3"/>
  <c r="F13" i="3" s="1"/>
  <c r="F29" i="3" s="1"/>
  <c r="E7" i="2"/>
  <c r="C7" i="2"/>
  <c r="D7" i="2"/>
  <c r="F7" i="2"/>
  <c r="D34" i="1"/>
  <c r="E34" i="1"/>
  <c r="E42" i="1"/>
  <c r="E18" i="1"/>
  <c r="E12" i="1"/>
  <c r="F34" i="1"/>
  <c r="F42" i="1"/>
  <c r="F18" i="1"/>
  <c r="E14" i="2" l="1"/>
  <c r="E25" i="3"/>
  <c r="E27" i="3" s="1"/>
  <c r="E29" i="3"/>
  <c r="C8" i="6"/>
  <c r="B18" i="2"/>
  <c r="B22" i="2" s="1"/>
  <c r="B10" i="6"/>
  <c r="D8" i="6"/>
  <c r="F8" i="6"/>
  <c r="F46" i="1"/>
  <c r="E19" i="1"/>
  <c r="E5" i="6" s="1"/>
  <c r="E8" i="6"/>
  <c r="F35" i="1"/>
  <c r="F44" i="1" s="1"/>
  <c r="E46" i="1"/>
  <c r="D46" i="1"/>
  <c r="C35" i="1"/>
  <c r="C46" i="1"/>
  <c r="D19" i="1"/>
  <c r="D5" i="6" s="1"/>
  <c r="F25" i="3"/>
  <c r="F27" i="3" s="1"/>
  <c r="E35" i="1"/>
  <c r="F19" i="1"/>
  <c r="F5" i="6" s="1"/>
  <c r="B19" i="1"/>
  <c r="B5" i="6" s="1"/>
  <c r="F14" i="2"/>
  <c r="B25" i="3"/>
  <c r="B27" i="3" s="1"/>
  <c r="C25" i="3"/>
  <c r="C27" i="3" s="1"/>
  <c r="D14" i="2"/>
  <c r="C14" i="2"/>
  <c r="C44" i="1"/>
  <c r="C19" i="1"/>
  <c r="C5" i="6" s="1"/>
  <c r="D25" i="3"/>
  <c r="D27" i="3" s="1"/>
  <c r="D35" i="1"/>
  <c r="D44" i="1" s="1"/>
  <c r="E44" i="1"/>
  <c r="B9" i="6" l="1"/>
  <c r="B24" i="2"/>
  <c r="B11" i="6"/>
  <c r="B6" i="6"/>
  <c r="E18" i="2"/>
  <c r="E22" i="2" s="1"/>
  <c r="E10" i="6"/>
  <c r="D18" i="2"/>
  <c r="D22" i="2" s="1"/>
  <c r="D10" i="6"/>
  <c r="C18" i="2"/>
  <c r="C22" i="2" s="1"/>
  <c r="C10" i="6"/>
  <c r="F22" i="2"/>
  <c r="F10" i="6"/>
  <c r="C24" i="2" l="1"/>
  <c r="C9" i="6"/>
  <c r="C11" i="6"/>
  <c r="C6" i="6"/>
  <c r="E24" i="2"/>
  <c r="E9" i="6"/>
  <c r="E11" i="6"/>
  <c r="E6" i="6"/>
  <c r="F9" i="6"/>
  <c r="F6" i="6"/>
  <c r="F11" i="6"/>
  <c r="D24" i="2"/>
  <c r="D9" i="6"/>
  <c r="D11" i="6"/>
  <c r="D6" i="6"/>
</calcChain>
</file>

<file path=xl/sharedStrings.xml><?xml version="1.0" encoding="utf-8"?>
<sst xmlns="http://schemas.openxmlformats.org/spreadsheetml/2006/main" count="87" uniqueCount="81">
  <si>
    <t>GlaxoSmithKline Bangladesh Limited</t>
  </si>
  <si>
    <t>Property ,plant &amp; quipment</t>
  </si>
  <si>
    <t>Intangible assets</t>
  </si>
  <si>
    <t>Other receivables</t>
  </si>
  <si>
    <t>Deferred tax assets</t>
  </si>
  <si>
    <t>Retirement benefit assets</t>
  </si>
  <si>
    <t>Inventories</t>
  </si>
  <si>
    <t>Trade &amp; other receivables</t>
  </si>
  <si>
    <t>Cash &amp; cash Equivalnets</t>
  </si>
  <si>
    <t>Share capital</t>
  </si>
  <si>
    <t>Retained Earning</t>
  </si>
  <si>
    <t>General reserve</t>
  </si>
  <si>
    <t>Revaluation reserve</t>
  </si>
  <si>
    <t>Capital Reserve</t>
  </si>
  <si>
    <t>Deferred tax laibility</t>
  </si>
  <si>
    <t>Obligation under finannce lease</t>
  </si>
  <si>
    <t>Trade and other payables</t>
  </si>
  <si>
    <t>Current tax laibilites</t>
  </si>
  <si>
    <t>Obligation under finance lease</t>
  </si>
  <si>
    <t>Gross Profit</t>
  </si>
  <si>
    <t>Selling expense</t>
  </si>
  <si>
    <t>Distribution expense</t>
  </si>
  <si>
    <t>Administration expense</t>
  </si>
  <si>
    <t>Other Income</t>
  </si>
  <si>
    <t>Finance Income</t>
  </si>
  <si>
    <t>Income tax expense</t>
  </si>
  <si>
    <t>Cash receipts from customers</t>
  </si>
  <si>
    <t>Payment for cost and expenses</t>
  </si>
  <si>
    <t>Other income</t>
  </si>
  <si>
    <t>Cash generated from operations</t>
  </si>
  <si>
    <t>Interest received</t>
  </si>
  <si>
    <t>Interest paid on _x001F_nance lease</t>
  </si>
  <si>
    <t>Income tax paid</t>
  </si>
  <si>
    <t>Acquisition of property, plant &amp; equipment</t>
  </si>
  <si>
    <t>Sales proceeds of property, plant &amp; equipment</t>
  </si>
  <si>
    <t>Dividend paid</t>
  </si>
  <si>
    <t>Finance lease paid</t>
  </si>
  <si>
    <t>Retirement benefit  obligation</t>
  </si>
  <si>
    <t>Ratio</t>
  </si>
  <si>
    <t>ROA</t>
  </si>
  <si>
    <t>ROE</t>
  </si>
  <si>
    <t>Debt to Equity</t>
  </si>
  <si>
    <t>Current Ratio</t>
  </si>
  <si>
    <t>Operating Margin</t>
  </si>
  <si>
    <t>ROIC</t>
  </si>
  <si>
    <t>Net Margin</t>
  </si>
  <si>
    <t>As at year end</t>
  </si>
  <si>
    <t>Balance Sheet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</si>
  <si>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</si>
  <si>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</si>
  <si>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</si>
  <si>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</si>
  <si>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</si>
  <si>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</si>
  <si>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</si>
  <si>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</si>
  <si>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</si>
  <si>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</si>
  <si>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</si>
  <si>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</si>
  <si>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</si>
  <si>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</si>
  <si>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</si>
  <si>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</si>
  <si>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</si>
  <si>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</si>
  <si>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</si>
  <si>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</si>
  <si>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</si>
  <si>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</si>
  <si>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</si>
  <si>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</si>
  <si>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</si>
  <si>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</si>
  <si>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</si>
  <si>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</si>
  <si>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</si>
  <si>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</si>
  <si>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Current assests directly related with discontinued operation</t>
  </si>
  <si>
    <t>Liabilites directly associated with discontinued operation</t>
  </si>
  <si>
    <t>Profit /Loss from discontinued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</si>
</sst>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2" fillId="0" borderId="0" xfId="1" applyNumberFormat="1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43" fontId="2" fillId="0" borderId="0" xfId="1" applyNumberFormat="1" applyFont="1"/>
    <xf numFmtId="2" fontId="2" fillId="0" borderId="0" xfId="0" applyNumberFormat="1" applyFont="1"/>
    <xf numFmtId="43" fontId="2" fillId="0" borderId="0" xfId="0" applyNumberFormat="1" applyFont="1"/>
    <xf numFmtId="165" fontId="0" fillId="0" borderId="0" xfId="2" applyNumberFormat="1" applyFont="1"/>
    <xf numFmtId="2" fontId="0" fillId="0" borderId="0" xfId="0" applyNumberFormat="1"/>
    <xf numFmtId="10" fontId="0" fillId="0" borderId="0" xfId="2" applyNumberFormat="1" applyFo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4" sqref="G4:H4"/>
    </sheetView>
  </sheetViews>
  <sheetFormatPr defaultRowHeight="15" x14ac:dyDescent="0.25"/>
  <cols>
    <col min="1" max="1" width="39.7109375" customWidth="1"/>
    <col min="2" max="7" width="14.28515625" bestFit="1" customWidth="1"/>
    <col min="8" max="8" width="17.28515625" customWidth="1"/>
    <col min="9" max="11" width="14.28515625" bestFit="1" customWidth="1"/>
  </cols>
  <sheetData>
    <row r="1" spans="1:11" ht="15.75" x14ac:dyDescent="0.25">
      <c r="A1" s="8" t="s">
        <v>0</v>
      </c>
    </row>
    <row r="2" spans="1:11" x14ac:dyDescent="0.25">
      <c r="A2" s="1" t="s">
        <v>47</v>
      </c>
      <c r="F2" s="4"/>
    </row>
    <row r="3" spans="1:11" x14ac:dyDescent="0.25">
      <c r="A3" s="1" t="s">
        <v>46</v>
      </c>
    </row>
    <row r="4" spans="1:11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11" x14ac:dyDescent="0.25">
      <c r="A5" s="15" t="s">
        <v>48</v>
      </c>
      <c r="B5" s="3"/>
      <c r="C5" s="3"/>
      <c r="D5" s="3"/>
      <c r="E5" s="3"/>
      <c r="F5" s="3"/>
      <c r="G5" s="3"/>
    </row>
    <row r="6" spans="1:11" x14ac:dyDescent="0.25">
      <c r="A6" s="16" t="s">
        <v>49</v>
      </c>
      <c r="B6" s="3"/>
      <c r="C6" s="3"/>
      <c r="D6" s="3"/>
      <c r="E6" s="3"/>
      <c r="F6" s="3"/>
      <c r="G6" s="3"/>
    </row>
    <row r="7" spans="1:11" x14ac:dyDescent="0.25">
      <c r="A7" t="s">
        <v>1</v>
      </c>
      <c r="B7" s="3">
        <v>536861000</v>
      </c>
      <c r="C7" s="3">
        <v>546216000</v>
      </c>
      <c r="D7" s="3">
        <v>600794000</v>
      </c>
      <c r="E7" s="3">
        <v>701867000</v>
      </c>
      <c r="F7" s="3">
        <v>694252000</v>
      </c>
      <c r="G7" s="3">
        <v>114128000</v>
      </c>
      <c r="H7" s="3"/>
      <c r="I7" s="3"/>
      <c r="J7" s="3"/>
      <c r="K7" s="3"/>
    </row>
    <row r="8" spans="1:11" x14ac:dyDescent="0.25">
      <c r="A8" t="s">
        <v>2</v>
      </c>
      <c r="B8" s="3">
        <v>5467000</v>
      </c>
      <c r="C8" s="3">
        <v>4374000</v>
      </c>
      <c r="D8" s="3">
        <v>3437000</v>
      </c>
      <c r="E8" s="3">
        <v>23911000</v>
      </c>
      <c r="F8" s="3">
        <v>51638000</v>
      </c>
      <c r="G8" s="3">
        <v>16617000</v>
      </c>
      <c r="H8" s="3"/>
      <c r="I8" s="3"/>
      <c r="J8" s="3"/>
      <c r="K8" s="3"/>
    </row>
    <row r="9" spans="1:11" x14ac:dyDescent="0.25">
      <c r="A9" t="s">
        <v>3</v>
      </c>
      <c r="B9" s="3">
        <v>44046000</v>
      </c>
      <c r="C9" s="3">
        <v>27713000</v>
      </c>
      <c r="D9" s="3">
        <v>10370000</v>
      </c>
      <c r="E9" s="3">
        <v>5150000</v>
      </c>
      <c r="F9" s="4">
        <v>4031000</v>
      </c>
      <c r="G9" s="3"/>
      <c r="H9" s="3"/>
      <c r="I9" s="3"/>
      <c r="J9" s="3"/>
      <c r="K9" s="3"/>
    </row>
    <row r="10" spans="1:11" x14ac:dyDescent="0.25">
      <c r="A10" t="s">
        <v>4</v>
      </c>
      <c r="B10" s="3">
        <v>0</v>
      </c>
      <c r="C10" s="3">
        <v>0</v>
      </c>
      <c r="D10" s="3">
        <v>887000</v>
      </c>
      <c r="E10" s="3">
        <v>6235000</v>
      </c>
      <c r="F10" s="4">
        <v>0</v>
      </c>
      <c r="G10" s="3"/>
      <c r="H10" s="3"/>
      <c r="I10" s="3"/>
      <c r="J10" s="3"/>
      <c r="K10" s="3"/>
    </row>
    <row r="11" spans="1:11" x14ac:dyDescent="0.25">
      <c r="A11" t="s">
        <v>5</v>
      </c>
      <c r="B11" s="3">
        <v>0</v>
      </c>
      <c r="C11" s="3">
        <v>0</v>
      </c>
      <c r="D11" s="3">
        <v>0</v>
      </c>
      <c r="E11" s="3">
        <v>13518000</v>
      </c>
      <c r="F11" s="4">
        <v>32433000</v>
      </c>
      <c r="G11" s="3">
        <v>16226000</v>
      </c>
      <c r="H11" s="3"/>
      <c r="I11" s="3"/>
      <c r="J11" s="3"/>
      <c r="K11" s="3"/>
    </row>
    <row r="12" spans="1:11" s="1" customFormat="1" x14ac:dyDescent="0.25">
      <c r="B12" s="5">
        <f t="shared" ref="B12:D12" si="0">SUM(B7:B11)</f>
        <v>586374000</v>
      </c>
      <c r="C12" s="5">
        <f t="shared" si="0"/>
        <v>578303000</v>
      </c>
      <c r="D12" s="5">
        <f t="shared" si="0"/>
        <v>615488000</v>
      </c>
      <c r="E12" s="5">
        <f>SUM(E7:E11)</f>
        <v>750681000</v>
      </c>
      <c r="F12" s="5">
        <f>SUM(F7:F11)+1000</f>
        <v>782355000</v>
      </c>
      <c r="G12" s="5">
        <f>SUM(G7:G11)</f>
        <v>146971000</v>
      </c>
    </row>
    <row r="13" spans="1:11" x14ac:dyDescent="0.25">
      <c r="A13" s="16" t="s">
        <v>50</v>
      </c>
      <c r="B13" s="3"/>
      <c r="C13" s="3"/>
      <c r="D13" s="3"/>
      <c r="E13" s="3"/>
      <c r="F13" s="3"/>
      <c r="G13" s="3"/>
    </row>
    <row r="14" spans="1:11" x14ac:dyDescent="0.25">
      <c r="A14" t="s">
        <v>6</v>
      </c>
      <c r="B14" s="3">
        <v>1224492000</v>
      </c>
      <c r="C14" s="3">
        <v>868079000</v>
      </c>
      <c r="D14" s="3">
        <v>852278000</v>
      </c>
      <c r="E14" s="3">
        <v>785826000</v>
      </c>
      <c r="F14" s="3">
        <v>920530000</v>
      </c>
      <c r="G14" s="3">
        <v>21745000</v>
      </c>
      <c r="H14" s="3"/>
      <c r="I14" s="3"/>
      <c r="J14" s="3"/>
      <c r="K14" s="3"/>
    </row>
    <row r="15" spans="1:11" x14ac:dyDescent="0.25">
      <c r="A15" t="s">
        <v>7</v>
      </c>
      <c r="B15" s="3">
        <v>506060000</v>
      </c>
      <c r="C15" s="3">
        <v>1044908000</v>
      </c>
      <c r="D15" s="3">
        <v>1224342000</v>
      </c>
      <c r="E15" s="3">
        <v>961801000</v>
      </c>
      <c r="F15" s="3">
        <v>1014510000</v>
      </c>
      <c r="G15" s="3">
        <v>545488000</v>
      </c>
      <c r="H15" s="3"/>
      <c r="I15" s="3"/>
      <c r="J15" s="3"/>
      <c r="K15" s="3"/>
    </row>
    <row r="16" spans="1:11" x14ac:dyDescent="0.25">
      <c r="A16" t="s">
        <v>78</v>
      </c>
      <c r="B16" s="3"/>
      <c r="C16" s="3"/>
      <c r="D16" s="3"/>
      <c r="E16" s="3"/>
      <c r="F16" s="3"/>
      <c r="G16" s="3">
        <v>223087000</v>
      </c>
      <c r="H16" s="3"/>
      <c r="I16" s="3"/>
      <c r="J16" s="3"/>
      <c r="K16" s="3"/>
    </row>
    <row r="17" spans="1:11" x14ac:dyDescent="0.25">
      <c r="A17" t="s">
        <v>8</v>
      </c>
      <c r="B17" s="3">
        <v>1680699000</v>
      </c>
      <c r="C17" s="3">
        <v>2537032000</v>
      </c>
      <c r="D17" s="3">
        <v>2871198000</v>
      </c>
      <c r="E17" s="3">
        <v>2844505000</v>
      </c>
      <c r="F17" s="3">
        <v>3526422000</v>
      </c>
      <c r="G17" s="3">
        <v>3419507000</v>
      </c>
      <c r="H17" s="3"/>
      <c r="I17" s="3"/>
      <c r="J17" s="3"/>
      <c r="K17" s="3"/>
    </row>
    <row r="18" spans="1:11" x14ac:dyDescent="0.25">
      <c r="B18" s="5">
        <f t="shared" ref="B18:D18" si="1">SUM(B14:B17)</f>
        <v>3411251000</v>
      </c>
      <c r="C18" s="5">
        <f t="shared" si="1"/>
        <v>4450019000</v>
      </c>
      <c r="D18" s="5">
        <f t="shared" si="1"/>
        <v>4947818000</v>
      </c>
      <c r="E18" s="5">
        <f>SUM(E14:E17)</f>
        <v>4592132000</v>
      </c>
      <c r="F18" s="5">
        <f>SUM(F14:F17)</f>
        <v>5461462000</v>
      </c>
      <c r="G18" s="5">
        <f>SUM(G14:G17)</f>
        <v>4209827000</v>
      </c>
    </row>
    <row r="19" spans="1:11" x14ac:dyDescent="0.25">
      <c r="A19" s="1"/>
      <c r="B19" s="5">
        <f t="shared" ref="B19:D19" si="2">B12+B18</f>
        <v>3997625000</v>
      </c>
      <c r="C19" s="5">
        <f t="shared" si="2"/>
        <v>5028322000</v>
      </c>
      <c r="D19" s="5">
        <f t="shared" si="2"/>
        <v>5563306000</v>
      </c>
      <c r="E19" s="5">
        <f>E12+E18</f>
        <v>5342813000</v>
      </c>
      <c r="F19" s="5">
        <f>F12+F18</f>
        <v>6243817000</v>
      </c>
      <c r="G19" s="5">
        <f>G12+G18-1000</f>
        <v>4356797000</v>
      </c>
    </row>
    <row r="20" spans="1:11" x14ac:dyDescent="0.25">
      <c r="B20" s="3"/>
      <c r="C20" s="3"/>
      <c r="D20" s="3"/>
      <c r="E20" s="3"/>
      <c r="F20" s="3"/>
      <c r="G20" s="3"/>
    </row>
    <row r="21" spans="1:11" ht="15.75" x14ac:dyDescent="0.25">
      <c r="A21" s="17" t="s">
        <v>51</v>
      </c>
      <c r="B21" s="3"/>
      <c r="C21" s="3"/>
      <c r="D21" s="3"/>
      <c r="E21" s="3"/>
      <c r="F21" s="3"/>
      <c r="G21" s="3"/>
    </row>
    <row r="22" spans="1:11" ht="15.75" x14ac:dyDescent="0.25">
      <c r="A22" s="18" t="s">
        <v>52</v>
      </c>
      <c r="B22" s="3"/>
      <c r="C22" s="3"/>
      <c r="D22" s="3"/>
      <c r="E22" s="3"/>
      <c r="F22" s="3"/>
      <c r="G22" s="3"/>
    </row>
    <row r="23" spans="1:11" x14ac:dyDescent="0.25">
      <c r="A23" s="16" t="s">
        <v>54</v>
      </c>
      <c r="B23" s="3"/>
      <c r="C23" s="3"/>
      <c r="D23" s="3"/>
      <c r="E23" s="3"/>
      <c r="F23" s="3"/>
      <c r="G23" s="3"/>
    </row>
    <row r="24" spans="1:11" x14ac:dyDescent="0.25">
      <c r="A24" t="s">
        <v>14</v>
      </c>
      <c r="B24" s="3">
        <v>32039000</v>
      </c>
      <c r="C24" s="3">
        <v>46612000</v>
      </c>
      <c r="D24" s="3">
        <v>0</v>
      </c>
      <c r="E24" s="3">
        <v>0</v>
      </c>
      <c r="F24" s="3">
        <v>17129000</v>
      </c>
      <c r="G24" s="3">
        <v>-150625000</v>
      </c>
      <c r="H24" s="3"/>
      <c r="I24" s="3"/>
      <c r="J24" s="3"/>
      <c r="K24" s="3"/>
    </row>
    <row r="25" spans="1:11" x14ac:dyDescent="0.25">
      <c r="A25" s="6" t="s">
        <v>37</v>
      </c>
      <c r="B25" s="3">
        <v>81469000</v>
      </c>
      <c r="C25" s="3">
        <v>77241000</v>
      </c>
      <c r="D25" s="3">
        <v>40822000</v>
      </c>
      <c r="E25" s="3">
        <v>0</v>
      </c>
      <c r="F25" s="3">
        <v>0</v>
      </c>
      <c r="G25" s="3"/>
      <c r="H25" s="3"/>
      <c r="I25" s="3"/>
      <c r="J25" s="3"/>
      <c r="K25" s="3"/>
    </row>
    <row r="26" spans="1:11" x14ac:dyDescent="0.25">
      <c r="A26" t="s">
        <v>15</v>
      </c>
      <c r="B26" s="3">
        <v>12757000</v>
      </c>
      <c r="C26" s="3">
        <v>14865000</v>
      </c>
      <c r="D26" s="3">
        <v>8813000</v>
      </c>
      <c r="E26" s="3">
        <v>6315000</v>
      </c>
      <c r="F26" s="3">
        <v>3114000</v>
      </c>
      <c r="G26" s="3"/>
      <c r="H26" s="3"/>
      <c r="I26" s="3"/>
      <c r="J26" s="3"/>
      <c r="K26" s="3"/>
    </row>
    <row r="27" spans="1:11" s="1" customFormat="1" x14ac:dyDescent="0.25">
      <c r="B27" s="5">
        <f t="shared" ref="B27:E27" si="3">SUM(B24:B26)</f>
        <v>126265000</v>
      </c>
      <c r="C27" s="5">
        <f t="shared" si="3"/>
        <v>138718000</v>
      </c>
      <c r="D27" s="5">
        <f t="shared" si="3"/>
        <v>49635000</v>
      </c>
      <c r="E27" s="5">
        <f t="shared" si="3"/>
        <v>6315000</v>
      </c>
      <c r="F27" s="5">
        <f>SUM(F24:F26)-1000</f>
        <v>20242000</v>
      </c>
      <c r="G27" s="5">
        <f>SUM(G24:G26)</f>
        <v>-150625000</v>
      </c>
    </row>
    <row r="28" spans="1:11" s="1" customFormat="1" x14ac:dyDescent="0.25">
      <c r="B28" s="5"/>
      <c r="C28" s="5"/>
      <c r="D28" s="5"/>
      <c r="E28" s="5"/>
      <c r="F28" s="5"/>
      <c r="G28" s="5"/>
    </row>
    <row r="29" spans="1:11" x14ac:dyDescent="0.25">
      <c r="A29" s="16" t="s">
        <v>55</v>
      </c>
      <c r="B29" s="3"/>
      <c r="C29" s="3"/>
      <c r="D29" s="3"/>
      <c r="E29" s="3"/>
      <c r="F29" s="3"/>
      <c r="G29" s="3"/>
    </row>
    <row r="30" spans="1:11" x14ac:dyDescent="0.25">
      <c r="A30" t="s">
        <v>16</v>
      </c>
      <c r="B30" s="3">
        <v>1949378000</v>
      </c>
      <c r="C30" s="3">
        <v>2337516000</v>
      </c>
      <c r="D30" s="3">
        <v>2710272000</v>
      </c>
      <c r="E30" s="3">
        <v>2688505000</v>
      </c>
      <c r="F30" s="3">
        <v>3471318000</v>
      </c>
      <c r="G30" s="3">
        <v>3025954000</v>
      </c>
      <c r="H30" s="3"/>
      <c r="I30" s="3"/>
      <c r="J30" s="3"/>
      <c r="K30" s="3"/>
    </row>
    <row r="31" spans="1:11" x14ac:dyDescent="0.25">
      <c r="A31" t="s">
        <v>17</v>
      </c>
      <c r="B31" s="3">
        <v>62211000</v>
      </c>
      <c r="C31" s="3">
        <v>225681000</v>
      </c>
      <c r="D31" s="3">
        <v>193543000</v>
      </c>
      <c r="E31" s="3">
        <v>58905000</v>
      </c>
      <c r="F31" s="3">
        <v>118619000</v>
      </c>
      <c r="G31" s="3">
        <v>-46254000</v>
      </c>
      <c r="H31" s="3"/>
      <c r="I31" s="3"/>
      <c r="J31" s="3"/>
      <c r="K31" s="3"/>
    </row>
    <row r="32" spans="1:11" x14ac:dyDescent="0.25">
      <c r="A32" t="s">
        <v>79</v>
      </c>
      <c r="B32" s="3"/>
      <c r="C32" s="3"/>
      <c r="D32" s="3"/>
      <c r="E32" s="3"/>
      <c r="F32" s="3"/>
      <c r="G32" s="3">
        <v>270523000</v>
      </c>
      <c r="H32" s="3"/>
      <c r="I32" s="3"/>
      <c r="J32" s="3"/>
      <c r="K32" s="3"/>
    </row>
    <row r="33" spans="1:11" x14ac:dyDescent="0.25">
      <c r="A33" t="s">
        <v>18</v>
      </c>
      <c r="B33" s="3">
        <v>8659000</v>
      </c>
      <c r="C33" s="3">
        <v>9910000</v>
      </c>
      <c r="D33" s="3">
        <v>6052000</v>
      </c>
      <c r="E33" s="3">
        <v>3285000</v>
      </c>
      <c r="F33" s="3">
        <v>3288000</v>
      </c>
      <c r="G33" s="3">
        <v>3113000</v>
      </c>
      <c r="H33" s="3"/>
      <c r="I33" s="3"/>
      <c r="J33" s="3"/>
      <c r="K33" s="3"/>
    </row>
    <row r="34" spans="1:11" x14ac:dyDescent="0.25">
      <c r="A34" s="1"/>
      <c r="B34" s="5">
        <f t="shared" ref="B34:E34" si="4">SUM(B30:B33)</f>
        <v>2020248000</v>
      </c>
      <c r="C34" s="5">
        <f t="shared" si="4"/>
        <v>2573107000</v>
      </c>
      <c r="D34" s="5">
        <f t="shared" si="4"/>
        <v>2909867000</v>
      </c>
      <c r="E34" s="5">
        <f t="shared" si="4"/>
        <v>2750695000</v>
      </c>
      <c r="F34" s="5">
        <f>SUM(F30:F33)</f>
        <v>3593225000</v>
      </c>
      <c r="G34" s="5">
        <f>SUM(G30:G33)</f>
        <v>3253336000</v>
      </c>
    </row>
    <row r="35" spans="1:11" x14ac:dyDescent="0.25">
      <c r="A35" s="1"/>
      <c r="B35" s="5">
        <f>B27+B34</f>
        <v>2146513000</v>
      </c>
      <c r="C35" s="5">
        <f>C27+C34</f>
        <v>2711825000</v>
      </c>
      <c r="D35" s="5">
        <f>D27+D34</f>
        <v>2959502000</v>
      </c>
      <c r="E35" s="5">
        <f>E27+E34</f>
        <v>2757010000</v>
      </c>
      <c r="F35" s="5">
        <f>F27+F34</f>
        <v>3613467000</v>
      </c>
      <c r="G35" s="5">
        <f>G27+G34+1000</f>
        <v>3102712000</v>
      </c>
    </row>
    <row r="36" spans="1:11" x14ac:dyDescent="0.25">
      <c r="A36" s="16" t="s">
        <v>53</v>
      </c>
      <c r="B36" s="3"/>
      <c r="C36" s="3"/>
      <c r="D36" s="3"/>
      <c r="E36" s="3"/>
      <c r="F36" s="3"/>
      <c r="G36" s="3"/>
    </row>
    <row r="37" spans="1:11" x14ac:dyDescent="0.25">
      <c r="A37" t="s">
        <v>9</v>
      </c>
      <c r="B37" s="3">
        <v>120465000</v>
      </c>
      <c r="C37" s="3">
        <v>120465000</v>
      </c>
      <c r="D37" s="3">
        <v>120465000</v>
      </c>
      <c r="E37" s="3">
        <v>120465000</v>
      </c>
      <c r="F37" s="3">
        <v>120465000</v>
      </c>
      <c r="G37" s="3">
        <v>120465000</v>
      </c>
      <c r="H37" s="3"/>
      <c r="I37" s="3"/>
      <c r="J37" s="3"/>
      <c r="K37" s="3"/>
    </row>
    <row r="38" spans="1:11" x14ac:dyDescent="0.25">
      <c r="A38" t="s">
        <v>10</v>
      </c>
      <c r="B38" s="3">
        <v>1666002000</v>
      </c>
      <c r="C38" s="3">
        <v>2131387000</v>
      </c>
      <c r="D38" s="3">
        <v>2418694000</v>
      </c>
      <c r="E38" s="3">
        <v>2400693000</v>
      </c>
      <c r="F38" s="3">
        <v>2445240000</v>
      </c>
      <c r="G38" s="3">
        <v>1123623000</v>
      </c>
      <c r="H38" s="3"/>
      <c r="I38" s="3"/>
      <c r="J38" s="3"/>
      <c r="K38" s="3"/>
    </row>
    <row r="39" spans="1:11" x14ac:dyDescent="0.25">
      <c r="A39" t="s">
        <v>11</v>
      </c>
      <c r="B39" s="3">
        <v>5000000</v>
      </c>
      <c r="C39" s="3">
        <v>5000000</v>
      </c>
      <c r="D39" s="3">
        <v>5000000</v>
      </c>
      <c r="E39" s="3">
        <v>5000000</v>
      </c>
      <c r="F39" s="3">
        <v>5000000</v>
      </c>
      <c r="G39" s="3">
        <v>5000000</v>
      </c>
      <c r="H39" s="3"/>
      <c r="I39" s="3"/>
      <c r="J39" s="3"/>
      <c r="K39" s="3"/>
    </row>
    <row r="40" spans="1:11" x14ac:dyDescent="0.25">
      <c r="A40" t="s">
        <v>12</v>
      </c>
      <c r="B40" s="3">
        <v>59479000</v>
      </c>
      <c r="C40" s="3">
        <v>59479000</v>
      </c>
      <c r="D40" s="3">
        <v>59479000</v>
      </c>
      <c r="E40" s="3">
        <v>59479000</v>
      </c>
      <c r="F40" s="3">
        <v>59479000</v>
      </c>
      <c r="G40" s="3">
        <v>4831000</v>
      </c>
      <c r="H40" s="3"/>
      <c r="I40" s="3"/>
      <c r="J40" s="3"/>
      <c r="K40" s="3"/>
    </row>
    <row r="41" spans="1:11" x14ac:dyDescent="0.25">
      <c r="A41" t="s">
        <v>13</v>
      </c>
      <c r="B41" s="3">
        <v>166000</v>
      </c>
      <c r="C41" s="3">
        <v>166000</v>
      </c>
      <c r="D41" s="3">
        <v>166000</v>
      </c>
      <c r="E41" s="3">
        <v>166000</v>
      </c>
      <c r="F41" s="3">
        <v>166000</v>
      </c>
      <c r="G41" s="3">
        <v>166000</v>
      </c>
      <c r="H41" s="3"/>
      <c r="I41" s="3"/>
      <c r="J41" s="3"/>
      <c r="K41" s="3"/>
    </row>
    <row r="42" spans="1:11" x14ac:dyDescent="0.25">
      <c r="A42" s="1"/>
      <c r="B42" s="5">
        <f t="shared" ref="B42:D42" si="5">SUM(B37:B41)</f>
        <v>1851112000</v>
      </c>
      <c r="C42" s="5">
        <f t="shared" si="5"/>
        <v>2316497000</v>
      </c>
      <c r="D42" s="5">
        <f t="shared" si="5"/>
        <v>2603804000</v>
      </c>
      <c r="E42" s="5">
        <f>SUM(E37:E41)</f>
        <v>2585803000</v>
      </c>
      <c r="F42" s="5">
        <f>SUM(F37:F41)</f>
        <v>2630350000</v>
      </c>
      <c r="G42" s="5">
        <f>SUM(G37:G41)</f>
        <v>1254085000</v>
      </c>
    </row>
    <row r="43" spans="1:11" x14ac:dyDescent="0.25">
      <c r="B43" s="3"/>
      <c r="C43" s="3"/>
      <c r="D43" s="3"/>
      <c r="E43" s="3"/>
      <c r="F43" s="3"/>
      <c r="G43" s="3"/>
    </row>
    <row r="44" spans="1:11" x14ac:dyDescent="0.25">
      <c r="A44" s="1"/>
      <c r="B44" s="5">
        <f t="shared" ref="B44:G44" si="6">B42+B35</f>
        <v>3997625000</v>
      </c>
      <c r="C44" s="5">
        <f t="shared" si="6"/>
        <v>5028322000</v>
      </c>
      <c r="D44" s="5">
        <f t="shared" si="6"/>
        <v>5563306000</v>
      </c>
      <c r="E44" s="5">
        <f t="shared" si="6"/>
        <v>5342813000</v>
      </c>
      <c r="F44" s="5">
        <f t="shared" si="6"/>
        <v>6243817000</v>
      </c>
      <c r="G44" s="5">
        <f t="shared" si="6"/>
        <v>4356797000</v>
      </c>
    </row>
    <row r="45" spans="1:11" x14ac:dyDescent="0.25">
      <c r="A45" s="1"/>
      <c r="B45" s="3"/>
      <c r="C45" s="3"/>
      <c r="D45" s="3"/>
      <c r="E45" s="3"/>
      <c r="F45" s="3"/>
      <c r="G45" s="3"/>
    </row>
    <row r="46" spans="1:11" x14ac:dyDescent="0.25">
      <c r="A46" s="19" t="s">
        <v>56</v>
      </c>
      <c r="B46" s="11">
        <f t="shared" ref="B46:G46" si="7">B42/(B37/10)</f>
        <v>153.66388577595151</v>
      </c>
      <c r="C46" s="11">
        <f t="shared" si="7"/>
        <v>192.29626862574193</v>
      </c>
      <c r="D46" s="11">
        <f t="shared" si="7"/>
        <v>216.14610052712405</v>
      </c>
      <c r="E46" s="11">
        <f t="shared" si="7"/>
        <v>214.65180757896485</v>
      </c>
      <c r="F46" s="11">
        <f t="shared" si="7"/>
        <v>218.34972813680321</v>
      </c>
      <c r="G46" s="11">
        <f t="shared" si="7"/>
        <v>104.1036815672602</v>
      </c>
    </row>
    <row r="47" spans="1:11" x14ac:dyDescent="0.25">
      <c r="A47" s="19" t="s">
        <v>57</v>
      </c>
      <c r="B47" s="4">
        <f>B37/10</f>
        <v>12046500</v>
      </c>
      <c r="C47" s="4">
        <f t="shared" ref="C47:G47" si="8">C37/10</f>
        <v>12046500</v>
      </c>
      <c r="D47" s="4">
        <f t="shared" si="8"/>
        <v>12046500</v>
      </c>
      <c r="E47" s="4">
        <f t="shared" si="8"/>
        <v>12046500</v>
      </c>
      <c r="F47" s="4">
        <f t="shared" si="8"/>
        <v>12046500</v>
      </c>
      <c r="G47" s="4">
        <f t="shared" si="8"/>
        <v>12046500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xSplit="1" ySplit="4" topLeftCell="B14" activePane="bottomRight" state="frozen"/>
      <selection pane="topRight" activeCell="B1" sqref="B1"/>
      <selection pane="bottomLeft" activeCell="A4" sqref="A4"/>
      <selection pane="bottomRight" activeCell="B24" sqref="B24:G24"/>
    </sheetView>
  </sheetViews>
  <sheetFormatPr defaultRowHeight="15" x14ac:dyDescent="0.25"/>
  <cols>
    <col min="1" max="1" width="34.28515625" bestFit="1" customWidth="1"/>
    <col min="2" max="6" width="14.28515625" bestFit="1" customWidth="1"/>
    <col min="7" max="7" width="18" bestFit="1" customWidth="1"/>
    <col min="8" max="8" width="14.28515625" customWidth="1"/>
    <col min="9" max="11" width="14.28515625" bestFit="1" customWidth="1"/>
  </cols>
  <sheetData>
    <row r="1" spans="1:11" x14ac:dyDescent="0.25">
      <c r="A1" s="1" t="s">
        <v>0</v>
      </c>
    </row>
    <row r="2" spans="1:11" x14ac:dyDescent="0.25">
      <c r="A2" s="1" t="s">
        <v>58</v>
      </c>
    </row>
    <row r="3" spans="1:11" x14ac:dyDescent="0.25">
      <c r="A3" s="1" t="s">
        <v>46</v>
      </c>
    </row>
    <row r="4" spans="1:11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11" x14ac:dyDescent="0.25">
      <c r="A5" s="19" t="s">
        <v>59</v>
      </c>
      <c r="B5" s="3">
        <v>6774872000</v>
      </c>
      <c r="C5" s="3">
        <v>7187225000</v>
      </c>
      <c r="D5" s="3">
        <v>6698828000</v>
      </c>
      <c r="E5" s="3">
        <v>6284015000</v>
      </c>
      <c r="F5" s="3">
        <v>6796559000</v>
      </c>
      <c r="G5" s="4">
        <v>4816557000</v>
      </c>
      <c r="H5" s="4"/>
      <c r="I5" s="4"/>
      <c r="J5" s="4"/>
      <c r="K5" s="4"/>
    </row>
    <row r="6" spans="1:11" x14ac:dyDescent="0.25">
      <c r="A6" t="s">
        <v>60</v>
      </c>
      <c r="B6" s="3">
        <v>4516705000</v>
      </c>
      <c r="C6" s="3">
        <v>4476255000</v>
      </c>
      <c r="D6" s="3">
        <v>4064297000</v>
      </c>
      <c r="E6" s="3">
        <v>3834031000</v>
      </c>
      <c r="F6" s="3">
        <v>4161052000</v>
      </c>
      <c r="G6" s="4">
        <v>2567307000</v>
      </c>
      <c r="H6" s="4"/>
      <c r="I6" s="4"/>
      <c r="J6" s="4"/>
      <c r="K6" s="4"/>
    </row>
    <row r="7" spans="1:11" x14ac:dyDescent="0.25">
      <c r="A7" s="19" t="s">
        <v>19</v>
      </c>
      <c r="B7" s="5">
        <f>B5-B6</f>
        <v>2258167000</v>
      </c>
      <c r="C7" s="5">
        <f t="shared" ref="C7" si="0">C5-C6</f>
        <v>2710970000</v>
      </c>
      <c r="D7" s="5">
        <f>D5-D6</f>
        <v>2634531000</v>
      </c>
      <c r="E7" s="5">
        <f>E5-E6</f>
        <v>2449984000</v>
      </c>
      <c r="F7" s="5">
        <f>F5-F6</f>
        <v>2635507000</v>
      </c>
      <c r="G7" s="5">
        <f>G5-G6</f>
        <v>2249250000</v>
      </c>
    </row>
    <row r="8" spans="1:11" x14ac:dyDescent="0.25">
      <c r="A8" s="20"/>
      <c r="B8" s="3"/>
      <c r="C8" s="3"/>
      <c r="D8" s="3"/>
      <c r="E8" s="3"/>
      <c r="F8" s="3"/>
    </row>
    <row r="9" spans="1:11" x14ac:dyDescent="0.25">
      <c r="A9" s="19" t="s">
        <v>61</v>
      </c>
      <c r="B9" s="3"/>
      <c r="C9" s="3"/>
      <c r="D9" s="3"/>
      <c r="E9" s="3"/>
      <c r="F9" s="3"/>
    </row>
    <row r="10" spans="1:11" x14ac:dyDescent="0.25">
      <c r="A10" t="s">
        <v>20</v>
      </c>
      <c r="B10" s="3">
        <v>1328081000</v>
      </c>
      <c r="C10" s="3">
        <v>1305494000</v>
      </c>
      <c r="D10" s="3">
        <v>1211492000</v>
      </c>
      <c r="E10" s="3">
        <v>1305342000</v>
      </c>
      <c r="F10" s="3">
        <v>1298614000</v>
      </c>
      <c r="G10" s="4">
        <v>815351000</v>
      </c>
      <c r="H10" s="4"/>
      <c r="I10" s="4"/>
      <c r="J10" s="4"/>
      <c r="K10" s="4"/>
    </row>
    <row r="11" spans="1:11" x14ac:dyDescent="0.25">
      <c r="A11" t="s">
        <v>21</v>
      </c>
      <c r="B11" s="3">
        <v>13418000</v>
      </c>
      <c r="C11" s="3">
        <v>20458000</v>
      </c>
      <c r="D11" s="3">
        <v>19589000</v>
      </c>
      <c r="E11" s="3">
        <v>23943000</v>
      </c>
      <c r="F11" s="3">
        <v>32064000</v>
      </c>
      <c r="G11" s="4"/>
      <c r="H11" s="4"/>
      <c r="I11" s="4"/>
      <c r="J11" s="4"/>
      <c r="K11" s="4"/>
    </row>
    <row r="12" spans="1:11" x14ac:dyDescent="0.25">
      <c r="A12" t="s">
        <v>22</v>
      </c>
      <c r="B12" s="3">
        <v>317684000</v>
      </c>
      <c r="C12" s="3">
        <v>334467000</v>
      </c>
      <c r="D12" s="3">
        <v>375730000</v>
      </c>
      <c r="E12" s="3">
        <v>354122000</v>
      </c>
      <c r="F12" s="3">
        <v>446116000</v>
      </c>
      <c r="G12" s="4">
        <v>254377000</v>
      </c>
      <c r="H12" s="4"/>
      <c r="I12" s="4"/>
      <c r="J12" s="4"/>
      <c r="K12" s="4"/>
    </row>
    <row r="13" spans="1:11" x14ac:dyDescent="0.25">
      <c r="A13" s="1"/>
      <c r="B13" s="5">
        <f t="shared" ref="B13" si="1">SUM(B10:B12)</f>
        <v>1659183000</v>
      </c>
      <c r="C13" s="5">
        <f t="shared" ref="C13:E13" si="2">SUM(C10:C12)</f>
        <v>1660419000</v>
      </c>
      <c r="D13" s="5">
        <f t="shared" si="2"/>
        <v>1606811000</v>
      </c>
      <c r="E13" s="5">
        <f t="shared" si="2"/>
        <v>1683407000</v>
      </c>
      <c r="F13" s="5">
        <f>SUM(F10:F12)</f>
        <v>1776794000</v>
      </c>
      <c r="G13" s="5">
        <f>SUM(G10:G12)</f>
        <v>1069728000</v>
      </c>
    </row>
    <row r="14" spans="1:11" x14ac:dyDescent="0.25">
      <c r="A14" s="19" t="s">
        <v>62</v>
      </c>
      <c r="B14" s="5">
        <f t="shared" ref="B14:D14" si="3">B7-B13</f>
        <v>598984000</v>
      </c>
      <c r="C14" s="5">
        <f t="shared" si="3"/>
        <v>1050551000</v>
      </c>
      <c r="D14" s="5">
        <f t="shared" si="3"/>
        <v>1027720000</v>
      </c>
      <c r="E14" s="5">
        <f>E7-E13</f>
        <v>766577000</v>
      </c>
      <c r="F14" s="5">
        <f>F7-F13</f>
        <v>858713000</v>
      </c>
      <c r="G14" s="5">
        <f t="shared" ref="G14:I14" si="4">G7-G13</f>
        <v>1179522000</v>
      </c>
      <c r="H14" s="5">
        <f t="shared" si="4"/>
        <v>0</v>
      </c>
      <c r="I14" s="5">
        <f t="shared" si="4"/>
        <v>0</v>
      </c>
    </row>
    <row r="15" spans="1:11" x14ac:dyDescent="0.25">
      <c r="A15" s="21" t="s">
        <v>63</v>
      </c>
      <c r="B15" s="5"/>
      <c r="C15" s="5"/>
      <c r="D15" s="5"/>
      <c r="E15" s="5"/>
      <c r="F15" s="5"/>
    </row>
    <row r="16" spans="1:11" x14ac:dyDescent="0.25">
      <c r="A16" t="s">
        <v>23</v>
      </c>
      <c r="B16" s="3">
        <v>5620000</v>
      </c>
      <c r="C16" s="3">
        <v>11979000</v>
      </c>
      <c r="D16" s="3">
        <v>12892000</v>
      </c>
      <c r="E16" s="3">
        <v>20231000</v>
      </c>
      <c r="F16" s="3">
        <v>26178000</v>
      </c>
      <c r="G16" s="4">
        <v>3682000</v>
      </c>
      <c r="H16" s="4"/>
      <c r="I16" s="4"/>
      <c r="J16" s="4"/>
      <c r="K16" s="4"/>
    </row>
    <row r="17" spans="1:11" x14ac:dyDescent="0.25">
      <c r="A17" t="s">
        <v>24</v>
      </c>
      <c r="B17" s="3">
        <v>119559000</v>
      </c>
      <c r="C17" s="3">
        <v>119773000</v>
      </c>
      <c r="D17" s="3">
        <v>98057000</v>
      </c>
      <c r="E17" s="3">
        <v>58751000</v>
      </c>
      <c r="F17" s="3">
        <v>62709000</v>
      </c>
      <c r="G17" s="4">
        <v>116343000</v>
      </c>
      <c r="H17" s="4"/>
      <c r="I17" s="4"/>
      <c r="J17" s="4"/>
      <c r="K17" s="4"/>
    </row>
    <row r="18" spans="1:11" x14ac:dyDescent="0.25">
      <c r="A18" s="19" t="s">
        <v>64</v>
      </c>
      <c r="B18" s="5">
        <f t="shared" ref="B18:E18" si="5">SUM(B14:B17)</f>
        <v>724163000</v>
      </c>
      <c r="C18" s="5">
        <f t="shared" si="5"/>
        <v>1182303000</v>
      </c>
      <c r="D18" s="5">
        <f t="shared" si="5"/>
        <v>1138669000</v>
      </c>
      <c r="E18" s="5">
        <f t="shared" si="5"/>
        <v>845559000</v>
      </c>
      <c r="F18" s="5">
        <f>SUM(F14:F17)+1000</f>
        <v>947601000</v>
      </c>
      <c r="G18" s="5">
        <f>SUM(G14:G17)</f>
        <v>1299547000</v>
      </c>
    </row>
    <row r="19" spans="1:11" x14ac:dyDescent="0.25">
      <c r="A19" s="16" t="s">
        <v>65</v>
      </c>
      <c r="B19" s="5"/>
      <c r="C19" s="5"/>
      <c r="D19" s="5"/>
      <c r="E19" s="5"/>
      <c r="F19" s="5"/>
    </row>
    <row r="20" spans="1:11" x14ac:dyDescent="0.25">
      <c r="A20" t="s">
        <v>25</v>
      </c>
      <c r="B20" s="3">
        <v>-177914000</v>
      </c>
      <c r="C20" s="3">
        <v>-355525000</v>
      </c>
      <c r="D20" s="3">
        <v>-307590000</v>
      </c>
      <c r="E20" s="3">
        <v>-201005000</v>
      </c>
      <c r="F20" s="3">
        <v>-278297000</v>
      </c>
      <c r="G20" s="4">
        <v>96874000</v>
      </c>
      <c r="H20" s="4"/>
      <c r="I20" s="4"/>
      <c r="J20" s="4"/>
      <c r="K20" s="4"/>
    </row>
    <row r="21" spans="1:11" x14ac:dyDescent="0.25">
      <c r="A21" t="s">
        <v>80</v>
      </c>
      <c r="B21" s="3"/>
      <c r="C21" s="3"/>
      <c r="D21" s="3"/>
      <c r="E21" s="3"/>
      <c r="F21" s="3"/>
      <c r="G21" s="4">
        <v>-2031901000</v>
      </c>
      <c r="H21" s="4"/>
      <c r="I21" s="4"/>
      <c r="J21" s="4"/>
      <c r="K21" s="4"/>
    </row>
    <row r="22" spans="1:11" s="1" customFormat="1" x14ac:dyDescent="0.25">
      <c r="A22" s="19" t="s">
        <v>66</v>
      </c>
      <c r="B22" s="5">
        <f t="shared" ref="B22:E22" si="6">SUM(B18:B20)</f>
        <v>546249000</v>
      </c>
      <c r="C22" s="5">
        <f t="shared" si="6"/>
        <v>826778000</v>
      </c>
      <c r="D22" s="5">
        <f t="shared" si="6"/>
        <v>831079000</v>
      </c>
      <c r="E22" s="5">
        <f t="shared" si="6"/>
        <v>644554000</v>
      </c>
      <c r="F22" s="5">
        <f>SUM(F18:F20)</f>
        <v>669304000</v>
      </c>
      <c r="G22" s="5">
        <f>SUM(G18:G21)</f>
        <v>-635480000</v>
      </c>
    </row>
    <row r="23" spans="1:11" x14ac:dyDescent="0.25">
      <c r="B23" s="2"/>
      <c r="C23" s="2"/>
      <c r="D23" s="2"/>
      <c r="E23" s="2"/>
      <c r="F23" s="2"/>
    </row>
    <row r="24" spans="1:11" x14ac:dyDescent="0.25">
      <c r="A24" s="19" t="s">
        <v>67</v>
      </c>
      <c r="B24" s="9">
        <f>B22/('1'!B37/10)</f>
        <v>45.345037977835887</v>
      </c>
      <c r="C24" s="9">
        <f>C22/('1'!C37/10)</f>
        <v>68.632216826464116</v>
      </c>
      <c r="D24" s="9">
        <f>D22/('1'!D37/10)</f>
        <v>68.989249989623545</v>
      </c>
      <c r="E24" s="9">
        <f>E22/('1'!E37/10)</f>
        <v>53.505499522682939</v>
      </c>
      <c r="F24" s="9">
        <f>F22/('1'!F37/10)</f>
        <v>55.560038185365045</v>
      </c>
      <c r="G24" s="9">
        <f>G22/('1'!G37/10)</f>
        <v>-52.752251691362638</v>
      </c>
    </row>
    <row r="25" spans="1:11" x14ac:dyDescent="0.25">
      <c r="A25" s="21" t="s">
        <v>68</v>
      </c>
      <c r="B25" s="3">
        <f>'1'!B37/10</f>
        <v>12046500</v>
      </c>
      <c r="C25" s="3">
        <f>'1'!C37/10</f>
        <v>12046500</v>
      </c>
      <c r="D25" s="3">
        <f>'1'!D37/10</f>
        <v>12046500</v>
      </c>
      <c r="E25" s="3">
        <f>'1'!E37/10</f>
        <v>12046500</v>
      </c>
      <c r="F25" s="3">
        <f>'1'!F37/10</f>
        <v>12046500</v>
      </c>
      <c r="G25" s="3">
        <f>'1'!G37/10</f>
        <v>12046500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pane xSplit="1" ySplit="4" topLeftCell="B17" activePane="bottomRight" state="frozen"/>
      <selection pane="topRight" activeCell="B1" sqref="B1"/>
      <selection pane="bottomLeft" activeCell="A4" sqref="A4"/>
      <selection pane="bottomRight" activeCell="J28" sqref="J28"/>
    </sheetView>
  </sheetViews>
  <sheetFormatPr defaultRowHeight="15" x14ac:dyDescent="0.25"/>
  <cols>
    <col min="1" max="1" width="46.7109375" bestFit="1" customWidth="1"/>
    <col min="2" max="11" width="15" bestFit="1" customWidth="1"/>
  </cols>
  <sheetData>
    <row r="1" spans="1:11" ht="15.75" x14ac:dyDescent="0.25">
      <c r="A1" s="8" t="s">
        <v>0</v>
      </c>
    </row>
    <row r="2" spans="1:11" x14ac:dyDescent="0.25">
      <c r="A2" s="1" t="s">
        <v>69</v>
      </c>
    </row>
    <row r="3" spans="1:11" x14ac:dyDescent="0.25">
      <c r="A3" s="1" t="s">
        <v>46</v>
      </c>
    </row>
    <row r="4" spans="1:11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11" x14ac:dyDescent="0.25">
      <c r="A5" s="19" t="s">
        <v>70</v>
      </c>
    </row>
    <row r="6" spans="1:11" x14ac:dyDescent="0.25">
      <c r="A6" t="s">
        <v>26</v>
      </c>
      <c r="B6" s="3">
        <v>6628912000</v>
      </c>
      <c r="C6" s="3">
        <v>6653648000</v>
      </c>
      <c r="D6" s="3">
        <v>6544828000</v>
      </c>
      <c r="E6" s="3">
        <v>6554954000</v>
      </c>
      <c r="F6" s="3">
        <v>6767803000</v>
      </c>
      <c r="G6" s="4">
        <v>6545621000</v>
      </c>
      <c r="H6" s="4"/>
      <c r="I6" s="4"/>
      <c r="J6" s="4"/>
      <c r="K6" s="4"/>
    </row>
    <row r="7" spans="1:11" x14ac:dyDescent="0.25">
      <c r="A7" t="s">
        <v>27</v>
      </c>
      <c r="B7" s="3">
        <v>-5581950000</v>
      </c>
      <c r="C7" s="3">
        <v>-5265407000</v>
      </c>
      <c r="D7" s="3">
        <v>-5258220000</v>
      </c>
      <c r="E7" s="3">
        <v>-5414364000</v>
      </c>
      <c r="F7" s="3">
        <v>-5215397000</v>
      </c>
      <c r="G7" s="4">
        <v>-5928345000</v>
      </c>
      <c r="H7" s="4"/>
      <c r="I7" s="4"/>
      <c r="J7" s="4"/>
      <c r="K7" s="4"/>
    </row>
    <row r="8" spans="1:11" x14ac:dyDescent="0.25">
      <c r="A8" t="s">
        <v>28</v>
      </c>
      <c r="B8" s="3">
        <v>2719000</v>
      </c>
      <c r="C8" s="3">
        <v>8211000</v>
      </c>
      <c r="D8" s="3">
        <v>6895000</v>
      </c>
      <c r="E8" s="3">
        <v>411000</v>
      </c>
      <c r="F8" s="3">
        <v>5513000</v>
      </c>
      <c r="G8" s="4">
        <v>7324000</v>
      </c>
      <c r="H8" s="4"/>
      <c r="I8" s="4"/>
      <c r="J8" s="4"/>
      <c r="K8" s="4"/>
    </row>
    <row r="9" spans="1:11" x14ac:dyDescent="0.25">
      <c r="A9" t="s">
        <v>29</v>
      </c>
      <c r="B9" s="5">
        <f t="shared" ref="B9:E9" si="0">SUM(B6:B8)</f>
        <v>1049681000</v>
      </c>
      <c r="C9" s="5">
        <f t="shared" si="0"/>
        <v>1396452000</v>
      </c>
      <c r="D9" s="5">
        <f t="shared" si="0"/>
        <v>1293503000</v>
      </c>
      <c r="E9" s="5">
        <f t="shared" si="0"/>
        <v>1141001000</v>
      </c>
      <c r="F9" s="5">
        <f>SUM(F6:F8)</f>
        <v>1557919000</v>
      </c>
      <c r="G9" s="5">
        <f>SUM(G6:G8)+1000</f>
        <v>624601000</v>
      </c>
    </row>
    <row r="10" spans="1:11" x14ac:dyDescent="0.25">
      <c r="A10" t="s">
        <v>30</v>
      </c>
      <c r="B10" s="3">
        <v>123824000</v>
      </c>
      <c r="C10" s="3">
        <v>122865000</v>
      </c>
      <c r="D10" s="3">
        <v>101365000</v>
      </c>
      <c r="E10" s="3">
        <v>67563000</v>
      </c>
      <c r="F10" s="3">
        <v>49385000</v>
      </c>
      <c r="G10" s="4">
        <v>124021000</v>
      </c>
      <c r="H10" s="4"/>
      <c r="I10" s="4"/>
      <c r="J10" s="4"/>
      <c r="K10" s="4"/>
    </row>
    <row r="11" spans="1:11" x14ac:dyDescent="0.25">
      <c r="A11" t="s">
        <v>31</v>
      </c>
      <c r="B11" s="3">
        <v>-4265000</v>
      </c>
      <c r="C11" s="3">
        <v>-3092000</v>
      </c>
      <c r="D11" s="3">
        <v>-3308000</v>
      </c>
      <c r="E11" s="3">
        <v>-1866000</v>
      </c>
      <c r="F11" s="3">
        <v>-1187000</v>
      </c>
      <c r="G11" s="4">
        <v>-824000</v>
      </c>
      <c r="H11" s="4"/>
      <c r="I11" s="4"/>
      <c r="J11" s="4"/>
      <c r="K11" s="4"/>
    </row>
    <row r="12" spans="1:11" x14ac:dyDescent="0.25">
      <c r="A12" t="s">
        <v>32</v>
      </c>
      <c r="B12" s="3">
        <v>-178830000</v>
      </c>
      <c r="C12" s="3">
        <v>-177483000</v>
      </c>
      <c r="D12" s="3">
        <v>-374619000</v>
      </c>
      <c r="E12" s="3">
        <v>-340990000</v>
      </c>
      <c r="F12" s="3">
        <v>-187742000</v>
      </c>
      <c r="G12" s="4">
        <v>-209675000</v>
      </c>
      <c r="H12" s="4"/>
      <c r="I12" s="4"/>
      <c r="J12" s="4"/>
      <c r="K12" s="4"/>
    </row>
    <row r="13" spans="1:11" x14ac:dyDescent="0.25">
      <c r="A13" s="1"/>
      <c r="B13" s="5">
        <f t="shared" ref="B13:E13" si="1">SUM(B9:B12)</f>
        <v>990410000</v>
      </c>
      <c r="C13" s="5">
        <f t="shared" si="1"/>
        <v>1338742000</v>
      </c>
      <c r="D13" s="5">
        <f t="shared" si="1"/>
        <v>1016941000</v>
      </c>
      <c r="E13" s="5">
        <f t="shared" si="1"/>
        <v>865708000</v>
      </c>
      <c r="F13" s="5">
        <f>SUM(F9:F12)</f>
        <v>1418375000</v>
      </c>
      <c r="G13" s="5">
        <f>SUM(G9:G12)</f>
        <v>538123000</v>
      </c>
    </row>
    <row r="14" spans="1:11" x14ac:dyDescent="0.25">
      <c r="B14" s="3"/>
      <c r="C14" s="3"/>
      <c r="D14" s="3"/>
      <c r="E14" s="3"/>
      <c r="F14" s="3"/>
    </row>
    <row r="15" spans="1:11" x14ac:dyDescent="0.25">
      <c r="A15" s="19" t="s">
        <v>71</v>
      </c>
      <c r="B15" s="3"/>
      <c r="C15" s="3"/>
      <c r="D15" s="3"/>
      <c r="E15" s="3"/>
      <c r="F15" s="3"/>
    </row>
    <row r="16" spans="1:11" x14ac:dyDescent="0.25">
      <c r="A16" t="s">
        <v>33</v>
      </c>
      <c r="B16" s="3">
        <v>-144933000</v>
      </c>
      <c r="C16" s="3">
        <v>-118652000</v>
      </c>
      <c r="D16" s="3">
        <v>-177583000</v>
      </c>
      <c r="E16" s="3">
        <v>-244816000</v>
      </c>
      <c r="F16" s="3">
        <v>-159450000</v>
      </c>
      <c r="G16" s="4">
        <v>-24720000</v>
      </c>
      <c r="H16" s="4"/>
      <c r="I16" s="4"/>
      <c r="J16" s="4"/>
      <c r="K16" s="4"/>
    </row>
    <row r="17" spans="1:11" x14ac:dyDescent="0.25">
      <c r="A17" s="7" t="s">
        <v>34</v>
      </c>
      <c r="B17" s="3">
        <v>4220000</v>
      </c>
      <c r="C17" s="3">
        <v>8728000</v>
      </c>
      <c r="D17" s="3">
        <v>10669000</v>
      </c>
      <c r="E17" s="3">
        <v>20235000</v>
      </c>
      <c r="F17" s="3">
        <v>28512000</v>
      </c>
      <c r="G17" s="4">
        <v>45526000</v>
      </c>
      <c r="H17" s="4"/>
      <c r="I17" s="4"/>
      <c r="J17" s="4"/>
      <c r="K17" s="4"/>
    </row>
    <row r="18" spans="1:11" x14ac:dyDescent="0.25">
      <c r="A18" s="1"/>
      <c r="B18" s="5">
        <f t="shared" ref="B18:E18" si="2">SUM(B16:B17)</f>
        <v>-140713000</v>
      </c>
      <c r="C18" s="5">
        <f t="shared" si="2"/>
        <v>-109924000</v>
      </c>
      <c r="D18" s="5">
        <f t="shared" si="2"/>
        <v>-166914000</v>
      </c>
      <c r="E18" s="5">
        <f t="shared" si="2"/>
        <v>-224581000</v>
      </c>
      <c r="F18" s="5">
        <f>SUM(F16:F17)</f>
        <v>-130938000</v>
      </c>
      <c r="G18" s="5">
        <f>SUM(G16:G17)</f>
        <v>20806000</v>
      </c>
    </row>
    <row r="19" spans="1:11" x14ac:dyDescent="0.25">
      <c r="B19" s="3"/>
      <c r="C19" s="3"/>
      <c r="D19" s="3"/>
      <c r="E19" s="3"/>
      <c r="F19" s="3"/>
    </row>
    <row r="20" spans="1:11" x14ac:dyDescent="0.25">
      <c r="A20" s="19" t="s">
        <v>72</v>
      </c>
      <c r="B20" s="3"/>
      <c r="C20" s="3"/>
      <c r="D20" s="3"/>
      <c r="E20" s="3"/>
      <c r="F20" s="3"/>
    </row>
    <row r="21" spans="1:11" x14ac:dyDescent="0.25">
      <c r="A21" t="s">
        <v>35</v>
      </c>
      <c r="B21" s="3">
        <v>-180697000</v>
      </c>
      <c r="C21" s="3">
        <v>-361393000</v>
      </c>
      <c r="D21" s="3">
        <v>-505950000</v>
      </c>
      <c r="E21" s="3">
        <v>-662555000</v>
      </c>
      <c r="F21" s="3">
        <v>-602322000</v>
      </c>
      <c r="G21" s="4">
        <v>-662555000</v>
      </c>
      <c r="H21" s="4"/>
      <c r="I21" s="4"/>
      <c r="J21" s="4"/>
      <c r="K21" s="4"/>
    </row>
    <row r="22" spans="1:11" x14ac:dyDescent="0.25">
      <c r="A22" s="6" t="s">
        <v>36</v>
      </c>
      <c r="B22" s="3">
        <v>-7735000</v>
      </c>
      <c r="C22" s="3">
        <v>-11092000</v>
      </c>
      <c r="D22" s="3">
        <v>-9910000</v>
      </c>
      <c r="E22" s="3">
        <v>-5265000</v>
      </c>
      <c r="F22" s="3">
        <v>-3198000</v>
      </c>
      <c r="G22" s="4">
        <v>-3289000</v>
      </c>
      <c r="H22" s="4"/>
      <c r="I22" s="4"/>
      <c r="J22" s="4"/>
      <c r="K22" s="4"/>
    </row>
    <row r="23" spans="1:11" x14ac:dyDescent="0.25">
      <c r="A23" s="1"/>
      <c r="B23" s="5">
        <f t="shared" ref="B23:E23" si="3">SUM(B21:B22)</f>
        <v>-188432000</v>
      </c>
      <c r="C23" s="5">
        <f t="shared" si="3"/>
        <v>-372485000</v>
      </c>
      <c r="D23" s="5">
        <f t="shared" si="3"/>
        <v>-515860000</v>
      </c>
      <c r="E23" s="5">
        <f t="shared" si="3"/>
        <v>-667820000</v>
      </c>
      <c r="F23" s="5">
        <f>SUM(F21:F22)</f>
        <v>-605520000</v>
      </c>
      <c r="G23" s="5">
        <f>SUM(G21:G22)</f>
        <v>-665844000</v>
      </c>
    </row>
    <row r="24" spans="1:11" x14ac:dyDescent="0.25">
      <c r="A24" s="1"/>
      <c r="B24" s="3"/>
      <c r="C24" s="3"/>
      <c r="D24" s="3"/>
      <c r="E24" s="3"/>
      <c r="F24" s="3"/>
    </row>
    <row r="25" spans="1:11" x14ac:dyDescent="0.25">
      <c r="A25" s="1" t="s">
        <v>73</v>
      </c>
      <c r="B25" s="5">
        <f t="shared" ref="B25:E25" si="4">B13+B18+B23</f>
        <v>661265000</v>
      </c>
      <c r="C25" s="5">
        <f t="shared" si="4"/>
        <v>856333000</v>
      </c>
      <c r="D25" s="5">
        <f t="shared" si="4"/>
        <v>334167000</v>
      </c>
      <c r="E25" s="5">
        <f t="shared" si="4"/>
        <v>-26693000</v>
      </c>
      <c r="F25" s="5">
        <f>F13+F18+F23</f>
        <v>681917000</v>
      </c>
      <c r="G25" s="5">
        <f>G13+G18+G23</f>
        <v>-106915000</v>
      </c>
    </row>
    <row r="26" spans="1:11" x14ac:dyDescent="0.25">
      <c r="A26" s="21" t="s">
        <v>74</v>
      </c>
      <c r="B26" s="3">
        <v>1019434000</v>
      </c>
      <c r="C26" s="3">
        <v>1680699000</v>
      </c>
      <c r="D26" s="3">
        <v>2537032000</v>
      </c>
      <c r="E26" s="3">
        <v>2871198000</v>
      </c>
      <c r="F26" s="3">
        <v>2844505000</v>
      </c>
      <c r="G26" s="4">
        <v>3526422000</v>
      </c>
      <c r="H26" s="4"/>
      <c r="I26" s="4"/>
      <c r="J26" s="4"/>
      <c r="K26" s="4"/>
    </row>
    <row r="27" spans="1:11" x14ac:dyDescent="0.25">
      <c r="A27" s="19" t="s">
        <v>75</v>
      </c>
      <c r="B27" s="5">
        <f t="shared" ref="B27:E27" si="5">SUM(B25:B26)</f>
        <v>1680699000</v>
      </c>
      <c r="C27" s="5">
        <f t="shared" si="5"/>
        <v>2537032000</v>
      </c>
      <c r="D27" s="5">
        <f>SUM(D25:D26)-1</f>
        <v>2871198999</v>
      </c>
      <c r="E27" s="5">
        <f t="shared" si="5"/>
        <v>2844505000</v>
      </c>
      <c r="F27" s="5">
        <f>SUM(F25:F26)</f>
        <v>3526422000</v>
      </c>
      <c r="G27" s="5">
        <f>SUM(G25:G26)</f>
        <v>3419507000</v>
      </c>
    </row>
    <row r="29" spans="1:11" s="1" customFormat="1" x14ac:dyDescent="0.25">
      <c r="A29" s="19" t="s">
        <v>76</v>
      </c>
      <c r="B29" s="10">
        <f>B13/('1'!B37/10)</f>
        <v>82.215581289171126</v>
      </c>
      <c r="C29" s="10">
        <f>C13/('1'!C37/10)</f>
        <v>111.13119993359066</v>
      </c>
      <c r="D29" s="10">
        <f>D13/('1'!D37/10)</f>
        <v>84.417963723903213</v>
      </c>
      <c r="E29" s="10">
        <f>E13/('1'!E37/10)</f>
        <v>71.863860872452577</v>
      </c>
      <c r="F29" s="10">
        <f>F13/('1'!F37/10)</f>
        <v>117.74166770431246</v>
      </c>
      <c r="G29" s="10">
        <f>G13/('1'!G37/10)</f>
        <v>44.670485203171047</v>
      </c>
    </row>
    <row r="30" spans="1:11" x14ac:dyDescent="0.25">
      <c r="A30" s="19" t="s">
        <v>77</v>
      </c>
      <c r="B30" s="3">
        <f>'1'!B37/10</f>
        <v>12046500</v>
      </c>
      <c r="C30" s="3">
        <f>'1'!C37/10</f>
        <v>12046500</v>
      </c>
      <c r="D30" s="3">
        <f>'1'!D37/10</f>
        <v>12046500</v>
      </c>
      <c r="E30" s="3">
        <f>'1'!E37/10</f>
        <v>12046500</v>
      </c>
      <c r="F30" s="3">
        <f>'1'!F37/10</f>
        <v>12046500</v>
      </c>
      <c r="G30" s="3">
        <f>'1'!G37/10</f>
        <v>12046500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</cols>
  <sheetData>
    <row r="1" spans="1:7" ht="15.75" x14ac:dyDescent="0.25">
      <c r="A1" s="8" t="s">
        <v>0</v>
      </c>
    </row>
    <row r="2" spans="1:7" x14ac:dyDescent="0.25">
      <c r="A2" s="1" t="s">
        <v>38</v>
      </c>
    </row>
    <row r="3" spans="1:7" x14ac:dyDescent="0.25">
      <c r="A3" s="1" t="s">
        <v>46</v>
      </c>
    </row>
    <row r="4" spans="1:7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t="s">
        <v>39</v>
      </c>
      <c r="B5" s="12">
        <f>'1'!B42/'1'!B19</f>
        <v>0.46305293768174854</v>
      </c>
      <c r="C5" s="12">
        <f>'1'!C42/'1'!C19</f>
        <v>0.46068986830994513</v>
      </c>
      <c r="D5" s="12">
        <f>'1'!D42/'1'!D19</f>
        <v>0.46803177822683129</v>
      </c>
      <c r="E5" s="12">
        <f>'1'!E42/'1'!E19</f>
        <v>0.48397782216970725</v>
      </c>
      <c r="F5" s="12">
        <f>'1'!F42/'1'!F19</f>
        <v>0.42127275671276082</v>
      </c>
      <c r="G5" s="12">
        <f>'1'!G42/'1'!G19</f>
        <v>0.28784563522238932</v>
      </c>
    </row>
    <row r="6" spans="1:7" x14ac:dyDescent="0.25">
      <c r="A6" t="s">
        <v>40</v>
      </c>
      <c r="B6" s="12">
        <f>'2'!B22/'1'!B42</f>
        <v>0.2950923552977886</v>
      </c>
      <c r="C6" s="12">
        <f>'2'!C22/'1'!C42</f>
        <v>0.3569087289990015</v>
      </c>
      <c r="D6" s="12">
        <f>'2'!D22/'1'!D42</f>
        <v>0.31917878611446943</v>
      </c>
      <c r="E6" s="12">
        <f>'2'!E22/'1'!E42</f>
        <v>0.24926647544302485</v>
      </c>
      <c r="F6" s="12">
        <f>'2'!F22/'1'!F42</f>
        <v>0.25445435018153478</v>
      </c>
      <c r="G6" s="12">
        <f>'2'!G22/'1'!G42</f>
        <v>-0.50672801285399316</v>
      </c>
    </row>
    <row r="7" spans="1:7" x14ac:dyDescent="0.25">
      <c r="A7" t="s">
        <v>41</v>
      </c>
      <c r="B7" s="12"/>
      <c r="C7" s="12"/>
      <c r="D7" s="12"/>
      <c r="E7" s="12"/>
      <c r="F7" s="12"/>
      <c r="G7" s="12"/>
    </row>
    <row r="8" spans="1:7" x14ac:dyDescent="0.25">
      <c r="A8" t="s">
        <v>42</v>
      </c>
      <c r="B8" s="13">
        <f>'1'!B18/'1'!B34</f>
        <v>1.6885308140386726</v>
      </c>
      <c r="C8" s="13">
        <f>'1'!C18/'1'!C34</f>
        <v>1.7294341043726513</v>
      </c>
      <c r="D8" s="13">
        <f>'1'!D18/'1'!D34</f>
        <v>1.7003588136502459</v>
      </c>
      <c r="E8" s="13">
        <f>'1'!E18/'1'!E34</f>
        <v>1.6694442677214305</v>
      </c>
      <c r="F8" s="13">
        <f>'1'!F18/'1'!F34</f>
        <v>1.5199332076338108</v>
      </c>
      <c r="G8" s="13">
        <f>'1'!G18/'1'!G34</f>
        <v>1.2940031401613605</v>
      </c>
    </row>
    <row r="9" spans="1:7" x14ac:dyDescent="0.25">
      <c r="A9" t="s">
        <v>45</v>
      </c>
      <c r="B9" s="14">
        <f>'2'!B22/'2'!B5</f>
        <v>8.0628681988382953E-2</v>
      </c>
      <c r="C9" s="14">
        <f>'2'!C22/'2'!C5</f>
        <v>0.1150343839242545</v>
      </c>
      <c r="D9" s="14">
        <f>'2'!D22/'2'!D5</f>
        <v>0.1240633436177194</v>
      </c>
      <c r="E9" s="14">
        <f>'2'!E22/'2'!E5</f>
        <v>0.10257041079628232</v>
      </c>
      <c r="F9" s="14">
        <f>'2'!F22/'2'!F5</f>
        <v>9.8476891026768099E-2</v>
      </c>
      <c r="G9" s="14">
        <f>'2'!G22/'2'!G5</f>
        <v>-0.13193656796753367</v>
      </c>
    </row>
    <row r="10" spans="1:7" x14ac:dyDescent="0.25">
      <c r="A10" t="s">
        <v>43</v>
      </c>
      <c r="B10" s="14">
        <f>'2'!B14/'2'!B5</f>
        <v>8.8412592887363778E-2</v>
      </c>
      <c r="C10" s="14">
        <f>'2'!C14/'2'!C5</f>
        <v>0.14616920995238078</v>
      </c>
      <c r="D10" s="14">
        <f>'2'!D14/'2'!D5</f>
        <v>0.15341788145627863</v>
      </c>
      <c r="E10" s="14">
        <f>'2'!E14/'2'!E5</f>
        <v>0.12198841027591437</v>
      </c>
      <c r="F10" s="14">
        <f>'2'!F14/'2'!F5</f>
        <v>0.12634525794596943</v>
      </c>
      <c r="G10" s="14">
        <f>'2'!G14/'2'!G5</f>
        <v>0.24488903588185504</v>
      </c>
    </row>
    <row r="11" spans="1:7" x14ac:dyDescent="0.25">
      <c r="A11" t="s">
        <v>44</v>
      </c>
      <c r="B11" s="12">
        <f>'2'!B22/'1'!B42</f>
        <v>0.2950923552977886</v>
      </c>
      <c r="C11" s="12">
        <f>'2'!C22/'1'!C42</f>
        <v>0.3569087289990015</v>
      </c>
      <c r="D11" s="12">
        <f>'2'!D22/'1'!D42</f>
        <v>0.31917878611446943</v>
      </c>
      <c r="E11" s="12">
        <f>'2'!E22/'1'!E42</f>
        <v>0.24926647544302485</v>
      </c>
      <c r="F11" s="12">
        <f>'2'!F22/'1'!F42</f>
        <v>0.25445435018153478</v>
      </c>
      <c r="G11" s="12">
        <f>'2'!G22/'1'!G42</f>
        <v>-0.50672801285399316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2019-01-28T05:23:29Z</dcterms:created>
  <dcterms:modified xsi:type="dcterms:W3CDTF">2020-04-12T10:46:02Z</dcterms:modified>
</cp:coreProperties>
</file>