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6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F45" i="1" s="1"/>
  <c r="G44" i="1"/>
  <c r="B44" i="1"/>
  <c r="B45" i="1" s="1"/>
  <c r="C31" i="1"/>
  <c r="D31" i="1"/>
  <c r="E31" i="1"/>
  <c r="F31" i="1"/>
  <c r="G31" i="1"/>
  <c r="B31" i="1"/>
  <c r="D45" i="1"/>
  <c r="E45" i="1"/>
  <c r="G45" i="1"/>
  <c r="B37" i="2" l="1"/>
  <c r="C37" i="2"/>
  <c r="D37" i="2"/>
  <c r="E37" i="2"/>
  <c r="F37" i="2"/>
  <c r="G37" i="2"/>
  <c r="C34" i="2"/>
  <c r="D34" i="2"/>
  <c r="E34" i="2"/>
  <c r="F34" i="2"/>
  <c r="G34" i="2"/>
  <c r="B34" i="2"/>
  <c r="G29" i="3" l="1"/>
  <c r="G28" i="3"/>
  <c r="G26" i="3"/>
  <c r="F26" i="3"/>
  <c r="G24" i="3"/>
  <c r="G22" i="3"/>
  <c r="G15" i="3"/>
  <c r="G9" i="3"/>
  <c r="G40" i="2"/>
  <c r="G35" i="2"/>
  <c r="F35" i="2"/>
  <c r="G18" i="2"/>
  <c r="G16" i="2"/>
  <c r="G33" i="2" s="1"/>
  <c r="F16" i="2"/>
  <c r="G11" i="2"/>
  <c r="G47" i="1"/>
  <c r="G46" i="1"/>
  <c r="G29" i="1"/>
  <c r="G23" i="1"/>
  <c r="G15" i="1"/>
  <c r="G9" i="1"/>
  <c r="G13" i="1" s="1"/>
  <c r="F29" i="3"/>
  <c r="F28" i="3"/>
  <c r="F24" i="3"/>
  <c r="F22" i="3"/>
  <c r="F15" i="3"/>
  <c r="F40" i="2"/>
  <c r="F18" i="2"/>
  <c r="F11" i="2"/>
  <c r="F47" i="1"/>
  <c r="F46" i="1"/>
  <c r="F23" i="1"/>
  <c r="F29" i="1" s="1"/>
  <c r="F15" i="1"/>
  <c r="F13" i="1"/>
  <c r="F9" i="1"/>
  <c r="G39" i="2" l="1"/>
  <c r="F33" i="2"/>
  <c r="F39" i="2" s="1"/>
  <c r="C47" i="1"/>
  <c r="D47" i="1"/>
  <c r="E47" i="1"/>
  <c r="B47" i="1"/>
  <c r="C18" i="2" l="1"/>
  <c r="D18" i="2"/>
  <c r="E18" i="2"/>
  <c r="C11" i="2"/>
  <c r="C16" i="2" s="1"/>
  <c r="C33" i="2" s="1"/>
  <c r="D11" i="2"/>
  <c r="D16" i="2" s="1"/>
  <c r="D33" i="2" s="1"/>
  <c r="E11" i="2"/>
  <c r="E16" i="2" s="1"/>
  <c r="E33" i="2" s="1"/>
  <c r="E22" i="3" l="1"/>
  <c r="C22" i="3"/>
  <c r="C24" i="3" s="1"/>
  <c r="D22" i="3"/>
  <c r="C15" i="3"/>
  <c r="D15" i="3"/>
  <c r="D24" i="3" s="1"/>
  <c r="D26" i="3" s="1"/>
  <c r="E15" i="3"/>
  <c r="C9" i="3"/>
  <c r="C28" i="3" s="1"/>
  <c r="D9" i="3"/>
  <c r="D28" i="3" s="1"/>
  <c r="E9" i="3"/>
  <c r="E28" i="3" s="1"/>
  <c r="F9" i="3"/>
  <c r="B22" i="3"/>
  <c r="B24" i="3" s="1"/>
  <c r="B26" i="3" s="1"/>
  <c r="B15" i="3"/>
  <c r="B9" i="3"/>
  <c r="B28" i="3" s="1"/>
  <c r="B11" i="2"/>
  <c r="B16" i="2" s="1"/>
  <c r="B18" i="2"/>
  <c r="B15" i="1"/>
  <c r="B9" i="1"/>
  <c r="B13" i="1" s="1"/>
  <c r="B46" i="1" s="1"/>
  <c r="E46" i="1"/>
  <c r="D46" i="1"/>
  <c r="C45" i="1"/>
  <c r="B23" i="1"/>
  <c r="C23" i="1"/>
  <c r="C29" i="1" s="1"/>
  <c r="C15" i="1"/>
  <c r="C9" i="1"/>
  <c r="C13" i="1" s="1"/>
  <c r="C46" i="1" s="1"/>
  <c r="B29" i="1" l="1"/>
  <c r="B33" i="2"/>
  <c r="E24" i="3"/>
  <c r="E26" i="3" s="1"/>
  <c r="C26" i="3"/>
  <c r="C39" i="2"/>
  <c r="E39" i="2"/>
  <c r="D39" i="2"/>
  <c r="B39" i="2" l="1"/>
</calcChain>
</file>

<file path=xl/sharedStrings.xml><?xml version="1.0" encoding="utf-8"?>
<sst xmlns="http://schemas.openxmlformats.org/spreadsheetml/2006/main" count="102" uniqueCount="93">
  <si>
    <t>Global Insurance Ltd.</t>
  </si>
  <si>
    <t>Reserve For Exceptional Losses</t>
  </si>
  <si>
    <t>Retained Earnings</t>
  </si>
  <si>
    <t>Reserve &amp; Surplus</t>
  </si>
  <si>
    <t>Fire Insurance Business Account</t>
  </si>
  <si>
    <t>Marine (Cargo) Insurance Business Account</t>
  </si>
  <si>
    <t>Marine (Hull) Insurance Business Account</t>
  </si>
  <si>
    <t>-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</si>
  <si>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</si>
  <si>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</si>
  <si>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</si>
  <si>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</si>
  <si>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</si>
  <si>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</si>
  <si>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</si>
  <si>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Loans &amp; Advances</t>
  </si>
  <si>
    <t>Investment (At cost)</t>
  </si>
  <si>
    <t>National Bond/ Government Treasury Bond/Investment in Bangladesh Govt treasury bond</t>
  </si>
  <si>
    <t>Share &amp; Debenture/ Investment in Shares</t>
  </si>
  <si>
    <t>Interest, Dividend &amp; Rent Outstanding</t>
  </si>
  <si>
    <t>Amount Due From Other Persons Or Bodies Carrying On Insurance Business</t>
  </si>
  <si>
    <t>Sundry Debtors</t>
  </si>
  <si>
    <t>Advance Against Floor Purchase</t>
  </si>
  <si>
    <t>Cash &amp; Bank Balances</t>
  </si>
  <si>
    <t>Property, Plant &amp; Equipments / Other fixed assets</t>
  </si>
  <si>
    <t>Fixed Assets</t>
  </si>
  <si>
    <t>Stock Of Stationary</t>
  </si>
  <si>
    <t>Insurance Stamps In Hand</t>
  </si>
  <si>
    <t>Income Statement</t>
  </si>
  <si>
    <t>Profit/(Loss) on Sale of Shares</t>
  </si>
  <si>
    <t>Dividend Income</t>
  </si>
  <si>
    <t>Interest Income</t>
  </si>
  <si>
    <t>Office Rent Income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</si>
  <si>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</si>
  <si>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</si>
  <si>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</si>
  <si>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</si>
  <si>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</si>
  <si>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Meeting Expenses</t>
  </si>
  <si>
    <t>Advertisement &amp; Publicity</t>
  </si>
  <si>
    <t>Fees &amp; Charges</t>
  </si>
  <si>
    <t>Directors Fee</t>
  </si>
  <si>
    <t>Audit Fees</t>
  </si>
  <si>
    <t>Employee Contribution To P.F.</t>
  </si>
  <si>
    <t>Legal &amp; Professional Fees</t>
  </si>
  <si>
    <t>Subscription</t>
  </si>
  <si>
    <t>Donation &amp; Subscription</t>
  </si>
  <si>
    <t>Depreciation</t>
  </si>
  <si>
    <t>Interest On Loan</t>
  </si>
  <si>
    <t>Registration &amp; Renewal</t>
  </si>
  <si>
    <t>Provision For Loss On Investment In Shares</t>
  </si>
  <si>
    <t>Premium collection &amp; other receipts</t>
  </si>
  <si>
    <t>Payments of magt. exp., commission, re-ins &amp; claim</t>
  </si>
  <si>
    <t>Income tax paid and deducted at source</t>
  </si>
  <si>
    <t>Acquisition of fixed assets</t>
  </si>
  <si>
    <t>Disposal of fixed assets</t>
  </si>
  <si>
    <t>National Ivestment Bond</t>
  </si>
  <si>
    <t>Investment in Share</t>
  </si>
  <si>
    <t>Interest on Short term Loan</t>
  </si>
  <si>
    <t>Overdraft</t>
  </si>
  <si>
    <t>Term loan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</si>
  <si>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</si>
  <si>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</si>
  <si>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</si>
  <si>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</si>
  <si>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</si>
  <si>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</si>
  <si>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</si>
  <si>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</si>
  <si>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</si>
  <si>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</si>
  <si>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</si>
  <si>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</si>
  <si>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</si>
  <si>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</si>
  <si>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</si>
  <si>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</si>
  <si>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</si>
  <si>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</si>
  <si>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</si>
  <si>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</si>
  <si>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</si>
  <si>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</si>
  <si>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</si>
  <si>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</si>
  <si>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</si>
  <si>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</si>
  <si>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Profit on slae of Assests</t>
  </si>
  <si>
    <t>Margin Loan</t>
  </si>
  <si>
    <t>Deferred Tax Liability</t>
  </si>
  <si>
    <t>IDLC Loan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</si>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</sst>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54545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164" fontId="0" fillId="0" borderId="0" xfId="1" applyNumberFormat="1" applyFont="1"/>
    <xf numFmtId="2" fontId="2" fillId="0" borderId="0" xfId="0" applyNumberFormat="1" applyFont="1" applyFill="1"/>
    <xf numFmtId="0" fontId="0" fillId="0" borderId="0" xfId="0" applyFont="1"/>
    <xf numFmtId="0" fontId="5" fillId="0" borderId="0" xfId="0" applyFont="1" applyFill="1"/>
    <xf numFmtId="0" fontId="7" fillId="0" borderId="3" xfId="0" applyFont="1" applyFill="1" applyBorder="1" applyAlignment="1">
      <alignment horizontal="right" wrapText="1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right" wrapText="1"/>
    </xf>
    <xf numFmtId="3" fontId="7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4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right" wrapText="1"/>
    </xf>
    <xf numFmtId="0" fontId="8" fillId="0" borderId="5" xfId="0" applyFont="1" applyFill="1" applyBorder="1" applyAlignment="1">
      <alignment horizontal="right" wrapText="1"/>
    </xf>
    <xf numFmtId="0" fontId="9" fillId="0" borderId="1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4" fillId="0" borderId="10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/>
    </xf>
    <xf numFmtId="0" fontId="4" fillId="0" borderId="10" xfId="0" applyFont="1" applyBorder="1"/>
    <xf numFmtId="164" fontId="6" fillId="0" borderId="0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right" wrapText="1"/>
    </xf>
    <xf numFmtId="0" fontId="0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vertical="top" wrapText="1"/>
    </xf>
    <xf numFmtId="164" fontId="4" fillId="0" borderId="0" xfId="1" applyNumberFormat="1" applyFont="1" applyFill="1" applyBorder="1" applyAlignment="1">
      <alignment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3" fontId="9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0" fontId="9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4" fillId="0" borderId="11" xfId="0" applyFont="1" applyBorder="1" applyAlignment="1">
      <alignment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2" xfId="0" applyFont="1" applyBorder="1"/>
    <xf numFmtId="0" fontId="14" fillId="0" borderId="1" xfId="0" applyFont="1" applyFill="1" applyBorder="1" applyAlignment="1">
      <alignment horizontal="left" wrapText="1"/>
    </xf>
    <xf numFmtId="164" fontId="14" fillId="0" borderId="2" xfId="1" applyNumberFormat="1" applyFont="1" applyFill="1" applyBorder="1" applyAlignment="1">
      <alignment horizontal="right" wrapText="1"/>
    </xf>
    <xf numFmtId="0" fontId="7" fillId="0" borderId="0" xfId="0" applyFont="1" applyFill="1" applyAlignment="1">
      <alignment vertical="center" wrapText="1"/>
    </xf>
    <xf numFmtId="164" fontId="0" fillId="0" borderId="0" xfId="1" applyNumberFormat="1" applyFont="1" applyFill="1"/>
    <xf numFmtId="0" fontId="7" fillId="0" borderId="1" xfId="0" applyFont="1" applyFill="1" applyBorder="1" applyAlignment="1">
      <alignment horizontal="left" wrapText="1"/>
    </xf>
    <xf numFmtId="164" fontId="7" fillId="0" borderId="2" xfId="1" applyNumberFormat="1" applyFont="1" applyFill="1" applyBorder="1" applyAlignment="1">
      <alignment horizontal="right" wrapText="1"/>
    </xf>
    <xf numFmtId="164" fontId="9" fillId="0" borderId="0" xfId="1" applyNumberFormat="1" applyFont="1" applyFill="1" applyAlignment="1">
      <alignment horizontal="right"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8" fillId="0" borderId="0" xfId="1" applyNumberFormat="1" applyFont="1" applyFill="1" applyAlignment="1">
      <alignment horizontal="right" vertical="top" wrapText="1"/>
    </xf>
    <xf numFmtId="0" fontId="15" fillId="0" borderId="6" xfId="0" applyFont="1" applyFill="1" applyBorder="1" applyAlignment="1">
      <alignment vertical="top" wrapText="1"/>
    </xf>
    <xf numFmtId="164" fontId="2" fillId="0" borderId="0" xfId="1" applyNumberFormat="1" applyFont="1" applyFill="1"/>
    <xf numFmtId="164" fontId="14" fillId="0" borderId="3" xfId="1" applyNumberFormat="1" applyFont="1" applyFill="1" applyBorder="1" applyAlignment="1">
      <alignment horizontal="right" wrapText="1"/>
    </xf>
    <xf numFmtId="164" fontId="7" fillId="0" borderId="3" xfId="1" applyNumberFormat="1" applyFont="1" applyFill="1" applyBorder="1" applyAlignment="1">
      <alignment horizontal="right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/>
    <xf numFmtId="164" fontId="9" fillId="0" borderId="5" xfId="1" applyNumberFormat="1" applyFont="1" applyFill="1" applyBorder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wrapText="1"/>
    </xf>
    <xf numFmtId="164" fontId="8" fillId="0" borderId="0" xfId="1" applyNumberFormat="1" applyFont="1" applyFill="1" applyBorder="1" applyAlignment="1">
      <alignment horizontal="right" wrapText="1"/>
    </xf>
    <xf numFmtId="164" fontId="8" fillId="0" borderId="5" xfId="1" applyNumberFormat="1" applyFont="1" applyFill="1" applyBorder="1" applyAlignment="1">
      <alignment horizontal="right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8" fillId="0" borderId="5" xfId="1" applyNumberFormat="1" applyFont="1" applyFill="1" applyBorder="1" applyAlignment="1">
      <alignment horizontal="right" vertical="top" wrapText="1"/>
    </xf>
    <xf numFmtId="164" fontId="7" fillId="0" borderId="7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horizontal="right" vertical="top" wrapText="1"/>
    </xf>
    <xf numFmtId="16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B44" sqref="B44:G44"/>
    </sheetView>
  </sheetViews>
  <sheetFormatPr defaultRowHeight="15" x14ac:dyDescent="0.25"/>
  <cols>
    <col min="1" max="1" width="49.42578125" style="5" customWidth="1"/>
    <col min="2" max="3" width="13.7109375" style="5" bestFit="1" customWidth="1"/>
    <col min="4" max="5" width="16.5703125" style="5" bestFit="1" customWidth="1"/>
    <col min="6" max="6" width="19.42578125" style="5" bestFit="1" customWidth="1"/>
    <col min="7" max="7" width="16.5703125" style="5" bestFit="1" customWidth="1"/>
    <col min="8" max="16384" width="9.140625" style="5"/>
  </cols>
  <sheetData>
    <row r="1" spans="1:7" ht="18.75" x14ac:dyDescent="0.3">
      <c r="A1" s="6" t="s">
        <v>0</v>
      </c>
      <c r="B1" s="6"/>
      <c r="C1" s="6"/>
    </row>
    <row r="2" spans="1:7" x14ac:dyDescent="0.25">
      <c r="A2" s="31" t="s">
        <v>61</v>
      </c>
    </row>
    <row r="3" spans="1:7" ht="15.75" thickBot="1" x14ac:dyDescent="0.3">
      <c r="A3" s="31" t="s">
        <v>62</v>
      </c>
    </row>
    <row r="4" spans="1:7" ht="15.75" x14ac:dyDescent="0.25">
      <c r="A4" s="8"/>
      <c r="B4" s="9">
        <v>2013</v>
      </c>
      <c r="C4" s="9">
        <v>2014</v>
      </c>
      <c r="D4" s="10">
        <v>2015</v>
      </c>
      <c r="E4" s="11">
        <v>2016</v>
      </c>
      <c r="F4" s="11">
        <v>2017</v>
      </c>
      <c r="G4" s="11">
        <v>2018</v>
      </c>
    </row>
    <row r="5" spans="1:7" ht="15.75" x14ac:dyDescent="0.25">
      <c r="A5" s="35" t="s">
        <v>63</v>
      </c>
      <c r="B5" s="32"/>
      <c r="C5" s="32"/>
      <c r="D5" s="33"/>
      <c r="E5" s="34"/>
      <c r="F5" s="12"/>
      <c r="G5" s="12"/>
    </row>
    <row r="6" spans="1:7" ht="15.75" x14ac:dyDescent="0.25">
      <c r="A6" s="36"/>
      <c r="B6" s="32"/>
      <c r="C6" s="32"/>
      <c r="D6" s="33"/>
      <c r="E6" s="34"/>
      <c r="F6" s="12"/>
      <c r="G6" s="12"/>
    </row>
    <row r="7" spans="1:7" ht="15.75" x14ac:dyDescent="0.25">
      <c r="A7" s="37" t="s">
        <v>64</v>
      </c>
      <c r="B7" s="32"/>
      <c r="C7" s="32"/>
      <c r="D7" s="94"/>
      <c r="E7" s="95"/>
      <c r="F7" s="90"/>
      <c r="G7" s="90"/>
    </row>
    <row r="8" spans="1:7" ht="15.75" x14ac:dyDescent="0.25">
      <c r="A8" s="38" t="s">
        <v>65</v>
      </c>
      <c r="B8" s="14">
        <v>245968800</v>
      </c>
      <c r="C8" s="14">
        <v>270565680</v>
      </c>
      <c r="D8" s="84">
        <v>297622240</v>
      </c>
      <c r="E8" s="96">
        <v>327384470</v>
      </c>
      <c r="F8" s="92">
        <v>350301380</v>
      </c>
      <c r="G8" s="92">
        <v>367816450</v>
      </c>
    </row>
    <row r="9" spans="1:7" ht="15.75" x14ac:dyDescent="0.25">
      <c r="A9" s="38" t="s">
        <v>66</v>
      </c>
      <c r="B9" s="19">
        <f>SUM(B10:B12)</f>
        <v>76364069</v>
      </c>
      <c r="C9" s="19">
        <f>SUM(C10:C12)</f>
        <v>82997068</v>
      </c>
      <c r="D9" s="85">
        <v>86673408</v>
      </c>
      <c r="E9" s="97">
        <v>75058592</v>
      </c>
      <c r="F9" s="92">
        <f>SUM(F10:F12)</f>
        <v>67137972</v>
      </c>
      <c r="G9" s="92">
        <f>SUM(G10:G12)</f>
        <v>67481387</v>
      </c>
    </row>
    <row r="10" spans="1:7" ht="15.75" x14ac:dyDescent="0.25">
      <c r="A10" s="13" t="s">
        <v>1</v>
      </c>
      <c r="B10" s="14">
        <v>45135412</v>
      </c>
      <c r="C10" s="14">
        <v>45135412</v>
      </c>
      <c r="D10" s="84">
        <v>45135412</v>
      </c>
      <c r="E10" s="96">
        <v>45135412</v>
      </c>
      <c r="F10" s="90">
        <v>45135412</v>
      </c>
      <c r="G10" s="90">
        <v>45135412</v>
      </c>
    </row>
    <row r="11" spans="1:7" ht="15.75" x14ac:dyDescent="0.25">
      <c r="A11" s="13" t="s">
        <v>2</v>
      </c>
      <c r="B11" s="14">
        <v>4000000</v>
      </c>
      <c r="C11" s="14">
        <v>4000000</v>
      </c>
      <c r="D11" s="84">
        <v>37537996</v>
      </c>
      <c r="E11" s="96">
        <v>25923180</v>
      </c>
      <c r="F11" s="90">
        <v>18002560</v>
      </c>
      <c r="G11" s="90">
        <v>18345975</v>
      </c>
    </row>
    <row r="12" spans="1:7" ht="15.75" x14ac:dyDescent="0.25">
      <c r="A12" s="13" t="s">
        <v>3</v>
      </c>
      <c r="B12" s="14">
        <v>27228657</v>
      </c>
      <c r="C12" s="14">
        <v>33861656</v>
      </c>
      <c r="D12" s="84">
        <v>4000000</v>
      </c>
      <c r="E12" s="96">
        <v>4000000</v>
      </c>
      <c r="F12" s="90">
        <v>4000000</v>
      </c>
      <c r="G12" s="90">
        <v>4000000</v>
      </c>
    </row>
    <row r="13" spans="1:7" ht="15.75" x14ac:dyDescent="0.25">
      <c r="A13" s="18"/>
      <c r="B13" s="19">
        <f>B8+B9</f>
        <v>322332869</v>
      </c>
      <c r="C13" s="19">
        <f>C8+C9</f>
        <v>353562748</v>
      </c>
      <c r="D13" s="85">
        <v>384295648</v>
      </c>
      <c r="E13" s="97">
        <v>402443062</v>
      </c>
      <c r="F13" s="92">
        <f>F8+F9</f>
        <v>417439352</v>
      </c>
      <c r="G13" s="92">
        <f>G8+G9</f>
        <v>435297837</v>
      </c>
    </row>
    <row r="14" spans="1:7" ht="15.75" x14ac:dyDescent="0.25">
      <c r="A14" s="18"/>
      <c r="B14" s="19"/>
      <c r="C14" s="19"/>
      <c r="D14" s="85"/>
      <c r="E14" s="97"/>
      <c r="F14" s="90"/>
      <c r="G14" s="90"/>
    </row>
    <row r="15" spans="1:7" ht="15.75" x14ac:dyDescent="0.25">
      <c r="A15" s="38" t="s">
        <v>67</v>
      </c>
      <c r="B15" s="19">
        <f>SUM(B16:B20)</f>
        <v>53989239</v>
      </c>
      <c r="C15" s="19">
        <f>SUM(C16:C20)</f>
        <v>52746104</v>
      </c>
      <c r="D15" s="85">
        <v>55511022</v>
      </c>
      <c r="E15" s="97">
        <v>43295829</v>
      </c>
      <c r="F15" s="92">
        <f>SUM(F16:F20)</f>
        <v>44045590</v>
      </c>
      <c r="G15" s="92">
        <f>SUM(G16:G20)</f>
        <v>79407288</v>
      </c>
    </row>
    <row r="16" spans="1:7" ht="15.75" x14ac:dyDescent="0.25">
      <c r="A16" s="13" t="s">
        <v>4</v>
      </c>
      <c r="B16" s="14">
        <v>8249235</v>
      </c>
      <c r="C16" s="14">
        <v>9776401</v>
      </c>
      <c r="D16" s="84">
        <v>21071775</v>
      </c>
      <c r="E16" s="96">
        <v>5589314</v>
      </c>
      <c r="F16" s="90">
        <v>7690209</v>
      </c>
      <c r="G16" s="90">
        <v>12610800</v>
      </c>
    </row>
    <row r="17" spans="1:7" ht="15.75" x14ac:dyDescent="0.25">
      <c r="A17" s="13" t="s">
        <v>5</v>
      </c>
      <c r="B17" s="14">
        <v>34818347</v>
      </c>
      <c r="C17" s="14">
        <v>36920142</v>
      </c>
      <c r="D17" s="84">
        <v>26197038</v>
      </c>
      <c r="E17" s="96">
        <v>27528592</v>
      </c>
      <c r="F17" s="90">
        <v>26296589</v>
      </c>
      <c r="G17" s="90">
        <v>48164272</v>
      </c>
    </row>
    <row r="18" spans="1:7" ht="15.75" x14ac:dyDescent="0.25">
      <c r="A18" s="13" t="s">
        <v>6</v>
      </c>
      <c r="B18" s="14"/>
      <c r="C18" s="3"/>
      <c r="D18" s="84" t="s">
        <v>7</v>
      </c>
      <c r="E18" s="96">
        <v>633930</v>
      </c>
      <c r="F18" s="90">
        <v>127785</v>
      </c>
      <c r="G18" s="90">
        <v>271760</v>
      </c>
    </row>
    <row r="19" spans="1:7" ht="15.75" x14ac:dyDescent="0.25">
      <c r="A19" s="13" t="s">
        <v>8</v>
      </c>
      <c r="B19" s="14">
        <v>8270958</v>
      </c>
      <c r="C19" s="14">
        <v>5391041</v>
      </c>
      <c r="D19" s="84">
        <v>4677554</v>
      </c>
      <c r="E19" s="96">
        <v>4816861</v>
      </c>
      <c r="F19" s="90">
        <v>5669290</v>
      </c>
      <c r="G19" s="90">
        <v>9762382</v>
      </c>
    </row>
    <row r="20" spans="1:7" ht="15.75" x14ac:dyDescent="0.25">
      <c r="A20" s="13" t="s">
        <v>9</v>
      </c>
      <c r="B20" s="14">
        <v>2650699</v>
      </c>
      <c r="C20" s="14">
        <v>658520</v>
      </c>
      <c r="D20" s="84">
        <v>3564655</v>
      </c>
      <c r="E20" s="96">
        <v>4727132</v>
      </c>
      <c r="F20" s="90">
        <v>4261717</v>
      </c>
      <c r="G20" s="90">
        <v>8598074</v>
      </c>
    </row>
    <row r="21" spans="1:7" ht="15.75" x14ac:dyDescent="0.25">
      <c r="A21" s="38" t="s">
        <v>10</v>
      </c>
      <c r="B21" s="19">
        <v>3218145</v>
      </c>
      <c r="C21" s="19">
        <v>3823472</v>
      </c>
      <c r="D21" s="85">
        <v>3083946</v>
      </c>
      <c r="E21" s="97">
        <v>2055964</v>
      </c>
      <c r="F21" s="92">
        <v>1300657</v>
      </c>
      <c r="G21" s="92">
        <v>2221035</v>
      </c>
    </row>
    <row r="22" spans="1:7" ht="15.75" x14ac:dyDescent="0.25">
      <c r="A22" s="38"/>
      <c r="B22" s="19"/>
      <c r="C22" s="19"/>
      <c r="D22" s="85"/>
      <c r="E22" s="97"/>
      <c r="F22" s="92"/>
      <c r="G22" s="92"/>
    </row>
    <row r="23" spans="1:7" ht="15.75" x14ac:dyDescent="0.25">
      <c r="A23" s="38" t="s">
        <v>11</v>
      </c>
      <c r="B23" s="19">
        <f>SUM(B24:B28)</f>
        <v>184590253</v>
      </c>
      <c r="C23" s="19">
        <f>SUM(C24:C28)</f>
        <v>178239760</v>
      </c>
      <c r="D23" s="85">
        <v>230091577</v>
      </c>
      <c r="E23" s="97">
        <v>279675524</v>
      </c>
      <c r="F23" s="92">
        <f>SUM(F24:F28)</f>
        <v>252650454</v>
      </c>
      <c r="G23" s="92">
        <f>SUM(G24:G28)</f>
        <v>292090913</v>
      </c>
    </row>
    <row r="24" spans="1:7" ht="31.5" x14ac:dyDescent="0.25">
      <c r="A24" s="13" t="s">
        <v>12</v>
      </c>
      <c r="B24" s="14">
        <v>18928187</v>
      </c>
      <c r="C24" s="14">
        <v>26517034</v>
      </c>
      <c r="D24" s="84">
        <v>30522585</v>
      </c>
      <c r="E24" s="96">
        <v>41012941</v>
      </c>
      <c r="F24" s="90">
        <v>46172432</v>
      </c>
      <c r="G24" s="90">
        <v>47768679</v>
      </c>
    </row>
    <row r="25" spans="1:7" ht="31.5" x14ac:dyDescent="0.25">
      <c r="A25" s="13" t="s">
        <v>13</v>
      </c>
      <c r="B25" s="14">
        <v>62528101</v>
      </c>
      <c r="C25" s="3"/>
      <c r="D25" s="84">
        <v>39428856</v>
      </c>
      <c r="E25" s="96">
        <v>74006121</v>
      </c>
      <c r="F25" s="90">
        <v>90784606</v>
      </c>
      <c r="G25" s="90">
        <v>97875470</v>
      </c>
    </row>
    <row r="26" spans="1:7" ht="15.75" x14ac:dyDescent="0.25">
      <c r="A26" s="13" t="s">
        <v>89</v>
      </c>
      <c r="B26" s="14"/>
      <c r="C26" s="3"/>
      <c r="D26" s="84"/>
      <c r="E26" s="96"/>
      <c r="F26" s="90"/>
      <c r="G26" s="90">
        <v>2169913</v>
      </c>
    </row>
    <row r="27" spans="1:7" ht="15.75" x14ac:dyDescent="0.25">
      <c r="A27" s="13" t="s">
        <v>14</v>
      </c>
      <c r="B27" s="14">
        <v>51132108</v>
      </c>
      <c r="C27" s="14">
        <v>67857731</v>
      </c>
      <c r="D27" s="84">
        <v>88365988</v>
      </c>
      <c r="E27" s="96">
        <v>71087037</v>
      </c>
      <c r="F27" s="90">
        <v>26508775</v>
      </c>
      <c r="G27" s="90">
        <v>37059576</v>
      </c>
    </row>
    <row r="28" spans="1:7" ht="15.75" x14ac:dyDescent="0.25">
      <c r="A28" s="13" t="s">
        <v>15</v>
      </c>
      <c r="B28" s="14">
        <v>52001857</v>
      </c>
      <c r="C28" s="14">
        <v>83864995</v>
      </c>
      <c r="D28" s="84">
        <v>71774148</v>
      </c>
      <c r="E28" s="96">
        <v>93569425</v>
      </c>
      <c r="F28" s="90">
        <v>89184641</v>
      </c>
      <c r="G28" s="90">
        <v>107217275</v>
      </c>
    </row>
    <row r="29" spans="1:7" ht="15.75" x14ac:dyDescent="0.25">
      <c r="A29" s="18"/>
      <c r="B29" s="19">
        <f>SUM(B23+B21+B15+B13)</f>
        <v>564130506</v>
      </c>
      <c r="C29" s="19">
        <f>SUM(C23+C21+C15+C13)</f>
        <v>588372084</v>
      </c>
      <c r="D29" s="85">
        <v>672982193</v>
      </c>
      <c r="E29" s="97">
        <v>727470379</v>
      </c>
      <c r="F29" s="92">
        <f>F13+F15+F21+F23</f>
        <v>715436053</v>
      </c>
      <c r="G29" s="92">
        <f>G13+G15+G21+G23+2</f>
        <v>809017075</v>
      </c>
    </row>
    <row r="30" spans="1:7" ht="15.75" x14ac:dyDescent="0.25">
      <c r="A30" s="39" t="s">
        <v>68</v>
      </c>
      <c r="B30" s="19"/>
      <c r="C30" s="19"/>
      <c r="D30" s="85"/>
      <c r="E30" s="97"/>
      <c r="F30" s="92"/>
      <c r="G30" s="92"/>
    </row>
    <row r="31" spans="1:7" ht="15.75" x14ac:dyDescent="0.25">
      <c r="A31" s="40" t="s">
        <v>16</v>
      </c>
      <c r="B31" s="19">
        <f>B32+B33</f>
        <v>65310295</v>
      </c>
      <c r="C31" s="19">
        <f t="shared" ref="C31:G31" si="0">C32+C33</f>
        <v>65218065</v>
      </c>
      <c r="D31" s="19">
        <f t="shared" si="0"/>
        <v>63995934</v>
      </c>
      <c r="E31" s="19">
        <f t="shared" si="0"/>
        <v>63206382</v>
      </c>
      <c r="F31" s="19">
        <f t="shared" si="0"/>
        <v>63206382</v>
      </c>
      <c r="G31" s="19">
        <f t="shared" si="0"/>
        <v>63206382</v>
      </c>
    </row>
    <row r="32" spans="1:7" ht="15.75" x14ac:dyDescent="0.25">
      <c r="A32" s="41" t="s">
        <v>17</v>
      </c>
      <c r="B32" s="14">
        <v>25000000</v>
      </c>
      <c r="C32" s="14">
        <v>25000000</v>
      </c>
      <c r="D32" s="84">
        <v>25000000</v>
      </c>
      <c r="E32" s="96">
        <v>25000000</v>
      </c>
      <c r="F32" s="90">
        <v>25000000</v>
      </c>
      <c r="G32" s="90">
        <v>25000000</v>
      </c>
    </row>
    <row r="33" spans="1:7" ht="15.75" x14ac:dyDescent="0.25">
      <c r="A33" s="13" t="s">
        <v>18</v>
      </c>
      <c r="B33" s="14">
        <v>40310295</v>
      </c>
      <c r="C33" s="14">
        <v>40218065</v>
      </c>
      <c r="D33" s="84">
        <v>38995934</v>
      </c>
      <c r="E33" s="96">
        <v>38206382</v>
      </c>
      <c r="F33" s="90">
        <v>38206382</v>
      </c>
      <c r="G33" s="90">
        <v>38206382</v>
      </c>
    </row>
    <row r="34" spans="1:7" ht="15.75" x14ac:dyDescent="0.25">
      <c r="A34" s="13"/>
      <c r="B34" s="14"/>
      <c r="C34" s="14"/>
      <c r="D34" s="84"/>
      <c r="E34" s="96"/>
      <c r="F34" s="90"/>
      <c r="G34" s="90"/>
    </row>
    <row r="35" spans="1:7" ht="15.75" x14ac:dyDescent="0.25">
      <c r="A35" s="13" t="s">
        <v>19</v>
      </c>
      <c r="B35" s="14">
        <v>9773796</v>
      </c>
      <c r="C35" s="14">
        <v>2587213</v>
      </c>
      <c r="D35" s="84">
        <v>2702564</v>
      </c>
      <c r="E35" s="96">
        <v>1080772</v>
      </c>
      <c r="F35" s="90">
        <v>1391962</v>
      </c>
      <c r="G35" s="90">
        <v>270998</v>
      </c>
    </row>
    <row r="36" spans="1:7" ht="15.75" x14ac:dyDescent="0.25">
      <c r="A36" s="41" t="s">
        <v>20</v>
      </c>
      <c r="B36" s="14">
        <v>32286161</v>
      </c>
      <c r="C36" s="14">
        <v>54316226</v>
      </c>
      <c r="D36" s="84">
        <v>62488817</v>
      </c>
      <c r="E36" s="96">
        <v>86534420</v>
      </c>
      <c r="F36" s="90">
        <v>113419916</v>
      </c>
      <c r="G36" s="90">
        <v>148861767</v>
      </c>
    </row>
    <row r="37" spans="1:7" ht="15.75" x14ac:dyDescent="0.25">
      <c r="A37" s="13" t="s">
        <v>21</v>
      </c>
      <c r="B37" s="14">
        <v>110107779</v>
      </c>
      <c r="C37" s="14">
        <v>129396308</v>
      </c>
      <c r="D37" s="84">
        <v>201236406</v>
      </c>
      <c r="E37" s="96">
        <v>231377650</v>
      </c>
      <c r="F37" s="90">
        <v>234336709</v>
      </c>
      <c r="G37" s="90">
        <v>248784313</v>
      </c>
    </row>
    <row r="38" spans="1:7" ht="15.75" x14ac:dyDescent="0.25">
      <c r="A38" s="13" t="s">
        <v>22</v>
      </c>
      <c r="B38" s="14">
        <v>15739500</v>
      </c>
      <c r="C38" s="14">
        <v>15739500</v>
      </c>
      <c r="D38" s="84">
        <v>15739500</v>
      </c>
      <c r="E38" s="96">
        <v>15739500</v>
      </c>
      <c r="F38" s="90">
        <v>15739500</v>
      </c>
      <c r="G38" s="90">
        <v>15739500</v>
      </c>
    </row>
    <row r="39" spans="1:7" ht="15.75" x14ac:dyDescent="0.25">
      <c r="A39" s="13" t="s">
        <v>23</v>
      </c>
      <c r="B39" s="14">
        <v>253317276</v>
      </c>
      <c r="C39" s="14">
        <v>249436434</v>
      </c>
      <c r="D39" s="84">
        <v>259815051</v>
      </c>
      <c r="E39" s="96">
        <v>267381090</v>
      </c>
      <c r="F39" s="90">
        <v>229372568</v>
      </c>
      <c r="G39" s="90">
        <v>255763004</v>
      </c>
    </row>
    <row r="40" spans="1:7" ht="15.75" x14ac:dyDescent="0.25">
      <c r="A40" s="13" t="s">
        <v>24</v>
      </c>
      <c r="B40" s="14">
        <v>76075584</v>
      </c>
      <c r="C40" s="14">
        <v>70243213</v>
      </c>
      <c r="D40" s="84" t="s">
        <v>7</v>
      </c>
      <c r="E40" s="96">
        <v>60746102</v>
      </c>
      <c r="F40" s="90">
        <v>56026154</v>
      </c>
      <c r="G40" s="90">
        <v>74649310</v>
      </c>
    </row>
    <row r="41" spans="1:7" ht="15.75" x14ac:dyDescent="0.25">
      <c r="A41" s="13" t="s">
        <v>25</v>
      </c>
      <c r="B41" s="14"/>
      <c r="C41" s="14"/>
      <c r="D41" s="84">
        <v>65589427</v>
      </c>
      <c r="E41" s="96" t="s">
        <v>7</v>
      </c>
      <c r="F41" s="90"/>
      <c r="G41" s="90"/>
    </row>
    <row r="42" spans="1:7" ht="15.75" x14ac:dyDescent="0.25">
      <c r="A42" s="13" t="s">
        <v>26</v>
      </c>
      <c r="B42" s="14">
        <v>530320</v>
      </c>
      <c r="C42" s="14">
        <v>879147</v>
      </c>
      <c r="D42" s="84">
        <v>968246</v>
      </c>
      <c r="E42" s="96">
        <v>925028</v>
      </c>
      <c r="F42" s="90">
        <v>1088866</v>
      </c>
      <c r="G42" s="90">
        <v>827110</v>
      </c>
    </row>
    <row r="43" spans="1:7" ht="16.5" thickBot="1" x14ac:dyDescent="0.3">
      <c r="A43" s="13" t="s">
        <v>27</v>
      </c>
      <c r="B43" s="14">
        <v>989795</v>
      </c>
      <c r="C43" s="14">
        <v>555978</v>
      </c>
      <c r="D43" s="84">
        <v>446248</v>
      </c>
      <c r="E43" s="96">
        <v>479435</v>
      </c>
      <c r="F43" s="98">
        <v>853996</v>
      </c>
      <c r="G43" s="98">
        <v>914700</v>
      </c>
    </row>
    <row r="44" spans="1:7" ht="15.75" x14ac:dyDescent="0.25">
      <c r="A44" s="18"/>
      <c r="B44" s="19">
        <f>SUM(B35:B43)+B31</f>
        <v>564130506</v>
      </c>
      <c r="C44" s="19">
        <f t="shared" ref="C44:G44" si="1">SUM(C35:C43)+C31</f>
        <v>588372084</v>
      </c>
      <c r="D44" s="19">
        <f t="shared" si="1"/>
        <v>672982193</v>
      </c>
      <c r="E44" s="19">
        <f t="shared" si="1"/>
        <v>727470379</v>
      </c>
      <c r="F44" s="19">
        <f t="shared" si="1"/>
        <v>715436053</v>
      </c>
      <c r="G44" s="19">
        <f t="shared" si="1"/>
        <v>809017084</v>
      </c>
    </row>
    <row r="45" spans="1:7" ht="15.75" x14ac:dyDescent="0.25">
      <c r="A45" s="18"/>
      <c r="B45" s="19">
        <f>B29-B44</f>
        <v>0</v>
      </c>
      <c r="C45" s="19">
        <f t="shared" ref="C45:G45" si="2">C29-C44</f>
        <v>0</v>
      </c>
      <c r="D45" s="19">
        <f t="shared" si="2"/>
        <v>0</v>
      </c>
      <c r="E45" s="19">
        <f t="shared" si="2"/>
        <v>0</v>
      </c>
      <c r="F45" s="19">
        <f t="shared" si="2"/>
        <v>0</v>
      </c>
      <c r="G45" s="19">
        <f t="shared" si="2"/>
        <v>-9</v>
      </c>
    </row>
    <row r="46" spans="1:7" ht="16.5" thickBot="1" x14ac:dyDescent="0.3">
      <c r="A46" s="42" t="s">
        <v>69</v>
      </c>
      <c r="B46" s="27">
        <f>B13/(B8/10)</f>
        <v>13.104624204370635</v>
      </c>
      <c r="C46" s="27">
        <f t="shared" ref="C46" si="3">C13/(C8/10)</f>
        <v>13.067538647178017</v>
      </c>
      <c r="D46" s="27">
        <f>D13/(D8/10)</f>
        <v>12.91219527142864</v>
      </c>
      <c r="E46" s="27">
        <f>E13/(E8/10)</f>
        <v>12.292674176023072</v>
      </c>
      <c r="F46" s="27">
        <f>F13/(F8/10)</f>
        <v>11.91657743397985</v>
      </c>
      <c r="G46" s="27">
        <f>G13/(G8/10)</f>
        <v>11.834648423146925</v>
      </c>
    </row>
    <row r="47" spans="1:7" ht="15.75" x14ac:dyDescent="0.25">
      <c r="A47" s="42" t="s">
        <v>70</v>
      </c>
      <c r="B47" s="43">
        <f>B8/10</f>
        <v>24596880</v>
      </c>
      <c r="C47" s="43">
        <f t="shared" ref="C47:G47" si="4">C8/10</f>
        <v>27056568</v>
      </c>
      <c r="D47" s="43">
        <f t="shared" si="4"/>
        <v>29762224</v>
      </c>
      <c r="E47" s="43">
        <f t="shared" si="4"/>
        <v>32738447</v>
      </c>
      <c r="F47" s="43">
        <f t="shared" si="4"/>
        <v>35030138</v>
      </c>
      <c r="G47" s="43">
        <f t="shared" si="4"/>
        <v>36781645</v>
      </c>
    </row>
    <row r="48" spans="1:7" ht="15.75" x14ac:dyDescent="0.25">
      <c r="A48" s="13"/>
      <c r="B48" s="28"/>
      <c r="C48" s="28"/>
      <c r="D48" s="15"/>
      <c r="E48" s="15"/>
      <c r="F48" s="16"/>
      <c r="G48" s="16"/>
    </row>
    <row r="49" spans="1:7" ht="15.75" x14ac:dyDescent="0.25">
      <c r="A49" s="18"/>
      <c r="B49" s="29"/>
      <c r="C49" s="29"/>
      <c r="D49" s="20"/>
      <c r="E49" s="20"/>
      <c r="F49" s="21"/>
      <c r="G49" s="21"/>
    </row>
    <row r="50" spans="1:7" ht="16.5" thickBot="1" x14ac:dyDescent="0.3">
      <c r="A50" s="26"/>
      <c r="B50" s="30"/>
      <c r="C50" s="30"/>
      <c r="D50" s="27"/>
      <c r="E50" s="27"/>
      <c r="F50" s="27"/>
      <c r="G50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39" sqref="A39:A40"/>
    </sheetView>
  </sheetViews>
  <sheetFormatPr defaultRowHeight="15" x14ac:dyDescent="0.25"/>
  <cols>
    <col min="1" max="1" width="45.85546875" style="5" customWidth="1"/>
    <col min="2" max="3" width="14.28515625" style="5" customWidth="1"/>
    <col min="4" max="5" width="17.28515625" style="5" bestFit="1" customWidth="1"/>
    <col min="6" max="7" width="15.42578125" style="5" bestFit="1" customWidth="1"/>
    <col min="8" max="16384" width="9.140625" style="5"/>
  </cols>
  <sheetData>
    <row r="1" spans="1:7" ht="18.75" x14ac:dyDescent="0.3">
      <c r="A1" s="6" t="s">
        <v>0</v>
      </c>
      <c r="B1" s="6"/>
      <c r="C1" s="6"/>
    </row>
    <row r="2" spans="1:7" ht="15.75" x14ac:dyDescent="0.25">
      <c r="A2" s="68" t="s">
        <v>28</v>
      </c>
    </row>
    <row r="3" spans="1:7" ht="15.75" thickBot="1" x14ac:dyDescent="0.3">
      <c r="A3" s="31" t="s">
        <v>62</v>
      </c>
    </row>
    <row r="4" spans="1:7" ht="15.75" x14ac:dyDescent="0.25">
      <c r="A4" s="44"/>
      <c r="B4" s="45">
        <v>2013</v>
      </c>
      <c r="C4" s="45">
        <v>2014</v>
      </c>
      <c r="D4" s="46">
        <v>2015</v>
      </c>
      <c r="E4" s="47">
        <v>2016</v>
      </c>
      <c r="F4" s="7">
        <v>2017</v>
      </c>
      <c r="G4" s="7">
        <v>2018</v>
      </c>
    </row>
    <row r="5" spans="1:7" ht="15.75" x14ac:dyDescent="0.25">
      <c r="A5" s="72" t="s">
        <v>71</v>
      </c>
      <c r="B5" s="69"/>
      <c r="C5" s="69"/>
      <c r="D5" s="70"/>
      <c r="E5" s="71"/>
      <c r="F5" s="93"/>
      <c r="G5" s="93"/>
    </row>
    <row r="6" spans="1:7" ht="15.75" x14ac:dyDescent="0.25">
      <c r="A6" s="48" t="s">
        <v>29</v>
      </c>
      <c r="B6" s="49"/>
      <c r="C6" s="49"/>
      <c r="D6" s="50" t="s">
        <v>7</v>
      </c>
      <c r="E6" s="51">
        <v>4273602</v>
      </c>
      <c r="F6" s="90">
        <v>3636573</v>
      </c>
      <c r="G6" s="90"/>
    </row>
    <row r="7" spans="1:7" ht="15.75" x14ac:dyDescent="0.25">
      <c r="A7" s="48" t="s">
        <v>30</v>
      </c>
      <c r="B7" s="49">
        <v>391688</v>
      </c>
      <c r="C7" s="49">
        <v>463176</v>
      </c>
      <c r="D7" s="50">
        <v>390331</v>
      </c>
      <c r="E7" s="51">
        <v>907832</v>
      </c>
      <c r="F7" s="90">
        <v>1032481</v>
      </c>
      <c r="G7" s="90">
        <v>971955</v>
      </c>
    </row>
    <row r="8" spans="1:7" ht="15.75" x14ac:dyDescent="0.25">
      <c r="A8" s="48" t="s">
        <v>31</v>
      </c>
      <c r="B8" s="49">
        <v>26982788</v>
      </c>
      <c r="C8" s="49">
        <v>23140787</v>
      </c>
      <c r="D8" s="50">
        <v>23060301</v>
      </c>
      <c r="E8" s="51">
        <v>19009248</v>
      </c>
      <c r="F8" s="90">
        <v>15662295</v>
      </c>
      <c r="G8" s="90">
        <v>14880865</v>
      </c>
    </row>
    <row r="9" spans="1:7" ht="15.75" x14ac:dyDescent="0.25">
      <c r="A9" s="48" t="s">
        <v>87</v>
      </c>
      <c r="B9" s="49"/>
      <c r="C9" s="49"/>
      <c r="D9" s="50"/>
      <c r="E9" s="51"/>
      <c r="F9" s="90">
        <v>1628701</v>
      </c>
      <c r="G9" s="90">
        <v>138024</v>
      </c>
    </row>
    <row r="10" spans="1:7" ht="15.75" x14ac:dyDescent="0.25">
      <c r="A10" s="48" t="s">
        <v>32</v>
      </c>
      <c r="B10" s="49">
        <v>489020</v>
      </c>
      <c r="C10" s="49">
        <v>285480</v>
      </c>
      <c r="D10" s="50">
        <v>1067712</v>
      </c>
      <c r="E10" s="51">
        <v>1595232</v>
      </c>
      <c r="F10" s="90">
        <v>1843200</v>
      </c>
      <c r="G10" s="90">
        <v>829440</v>
      </c>
    </row>
    <row r="11" spans="1:7" x14ac:dyDescent="0.25">
      <c r="A11" s="72" t="s">
        <v>33</v>
      </c>
      <c r="B11" s="53">
        <f>SUM(B12:B15)</f>
        <v>53440291</v>
      </c>
      <c r="C11" s="53">
        <f t="shared" ref="C11:G11" si="0">SUM(C12:C15)</f>
        <v>63561623</v>
      </c>
      <c r="D11" s="53">
        <f t="shared" si="0"/>
        <v>52436426</v>
      </c>
      <c r="E11" s="53">
        <f t="shared" si="0"/>
        <v>27691081</v>
      </c>
      <c r="F11" s="53">
        <f t="shared" si="0"/>
        <v>16387736</v>
      </c>
      <c r="G11" s="53">
        <f t="shared" si="0"/>
        <v>40771470</v>
      </c>
    </row>
    <row r="12" spans="1:7" ht="15.75" x14ac:dyDescent="0.25">
      <c r="A12" s="48" t="s">
        <v>34</v>
      </c>
      <c r="B12" s="49">
        <v>5803449</v>
      </c>
      <c r="C12" s="49">
        <v>-5195850</v>
      </c>
      <c r="D12" s="50">
        <v>13935256</v>
      </c>
      <c r="E12" s="51">
        <v>-2564719</v>
      </c>
      <c r="F12" s="90">
        <v>-5564018</v>
      </c>
      <c r="G12" s="90">
        <v>-5317201</v>
      </c>
    </row>
    <row r="13" spans="1:7" ht="15.75" x14ac:dyDescent="0.25">
      <c r="A13" s="48" t="s">
        <v>35</v>
      </c>
      <c r="B13" s="49">
        <v>42146396</v>
      </c>
      <c r="C13" s="49">
        <v>56458017</v>
      </c>
      <c r="D13" s="50">
        <v>34106700</v>
      </c>
      <c r="E13" s="51">
        <v>26682632</v>
      </c>
      <c r="F13" s="90">
        <v>20597177</v>
      </c>
      <c r="G13" s="90">
        <v>33962771</v>
      </c>
    </row>
    <row r="14" spans="1:7" ht="15.75" x14ac:dyDescent="0.25">
      <c r="A14" s="48" t="s">
        <v>36</v>
      </c>
      <c r="B14" s="49">
        <v>565803</v>
      </c>
      <c r="C14" s="49">
        <v>10203686</v>
      </c>
      <c r="D14" s="50">
        <v>4219861</v>
      </c>
      <c r="E14" s="51">
        <v>3010469</v>
      </c>
      <c r="F14" s="90">
        <v>625222</v>
      </c>
      <c r="G14" s="90">
        <v>6940115</v>
      </c>
    </row>
    <row r="15" spans="1:7" ht="15.75" x14ac:dyDescent="0.25">
      <c r="A15" s="48" t="s">
        <v>37</v>
      </c>
      <c r="B15" s="49">
        <v>4924643</v>
      </c>
      <c r="C15" s="49">
        <v>2095770</v>
      </c>
      <c r="D15" s="50">
        <v>174609</v>
      </c>
      <c r="E15" s="51">
        <v>562699</v>
      </c>
      <c r="F15" s="90">
        <v>729355</v>
      </c>
      <c r="G15" s="90">
        <v>5185785</v>
      </c>
    </row>
    <row r="16" spans="1:7" x14ac:dyDescent="0.25">
      <c r="A16" s="52"/>
      <c r="B16" s="53">
        <f>SUM(B6:B11)</f>
        <v>81303787</v>
      </c>
      <c r="C16" s="53">
        <f t="shared" ref="C16:E16" si="1">SUM(C6:C11)</f>
        <v>87451066</v>
      </c>
      <c r="D16" s="53">
        <f t="shared" si="1"/>
        <v>76954770</v>
      </c>
      <c r="E16" s="53">
        <f t="shared" si="1"/>
        <v>53476995</v>
      </c>
      <c r="F16" s="53">
        <f>SUM(F6:F11)</f>
        <v>40190986</v>
      </c>
      <c r="G16" s="53">
        <f>SUM(G6:G11)</f>
        <v>57591754</v>
      </c>
    </row>
    <row r="17" spans="1:7" ht="15.75" x14ac:dyDescent="0.25">
      <c r="A17" s="52"/>
      <c r="B17" s="53"/>
      <c r="C17" s="53"/>
      <c r="D17" s="53"/>
      <c r="E17" s="53"/>
      <c r="F17" s="90"/>
      <c r="G17" s="90"/>
    </row>
    <row r="18" spans="1:7" x14ac:dyDescent="0.25">
      <c r="A18" s="72" t="s">
        <v>72</v>
      </c>
      <c r="B18" s="53">
        <f>SUM(B19:B31)</f>
        <v>26751999</v>
      </c>
      <c r="C18" s="53">
        <f t="shared" ref="C18:G18" si="2">SUM(C19:C31)</f>
        <v>33319476</v>
      </c>
      <c r="D18" s="53">
        <f t="shared" si="2"/>
        <v>25863380</v>
      </c>
      <c r="E18" s="53">
        <f t="shared" si="2"/>
        <v>23533926</v>
      </c>
      <c r="F18" s="53">
        <f t="shared" si="2"/>
        <v>15541320</v>
      </c>
      <c r="G18" s="53">
        <f t="shared" si="2"/>
        <v>25818464</v>
      </c>
    </row>
    <row r="19" spans="1:7" ht="15.75" x14ac:dyDescent="0.25">
      <c r="A19" s="48" t="s">
        <v>38</v>
      </c>
      <c r="B19" s="49">
        <v>2131548</v>
      </c>
      <c r="C19" s="49">
        <v>1779236</v>
      </c>
      <c r="D19" s="50">
        <v>1259968</v>
      </c>
      <c r="E19" s="51">
        <v>786769</v>
      </c>
      <c r="F19" s="90">
        <v>2157688</v>
      </c>
      <c r="G19" s="90">
        <v>1752807</v>
      </c>
    </row>
    <row r="20" spans="1:7" ht="15.75" x14ac:dyDescent="0.25">
      <c r="A20" s="48" t="s">
        <v>39</v>
      </c>
      <c r="B20" s="49">
        <v>755502</v>
      </c>
      <c r="C20" s="49">
        <v>253051</v>
      </c>
      <c r="D20" s="50">
        <v>374074</v>
      </c>
      <c r="E20" s="51">
        <v>632430</v>
      </c>
      <c r="F20" s="90">
        <v>614937</v>
      </c>
      <c r="G20" s="90">
        <v>580184</v>
      </c>
    </row>
    <row r="21" spans="1:7" ht="15.75" x14ac:dyDescent="0.25">
      <c r="A21" s="48" t="s">
        <v>40</v>
      </c>
      <c r="B21" s="49"/>
      <c r="C21" s="3"/>
      <c r="D21" s="50" t="s">
        <v>7</v>
      </c>
      <c r="E21" s="51">
        <v>1850000</v>
      </c>
      <c r="F21" s="92"/>
      <c r="G21" s="92"/>
    </row>
    <row r="22" spans="1:7" ht="15.75" x14ac:dyDescent="0.25">
      <c r="A22" s="48" t="s">
        <v>41</v>
      </c>
      <c r="B22" s="49">
        <v>1159200</v>
      </c>
      <c r="C22" s="3">
        <v>1142000</v>
      </c>
      <c r="D22" s="50">
        <v>1465000</v>
      </c>
      <c r="E22" s="51">
        <v>940500</v>
      </c>
      <c r="F22" s="90">
        <v>990000</v>
      </c>
      <c r="G22" s="90">
        <v>1031000</v>
      </c>
    </row>
    <row r="23" spans="1:7" ht="15.75" x14ac:dyDescent="0.25">
      <c r="A23" s="48" t="s">
        <v>42</v>
      </c>
      <c r="B23" s="49">
        <v>50000</v>
      </c>
      <c r="C23" s="49">
        <v>82500</v>
      </c>
      <c r="D23" s="50">
        <v>100000</v>
      </c>
      <c r="E23" s="51">
        <v>143750</v>
      </c>
      <c r="F23" s="90">
        <v>143750</v>
      </c>
      <c r="G23" s="90">
        <v>516750</v>
      </c>
    </row>
    <row r="24" spans="1:7" ht="15.75" x14ac:dyDescent="0.25">
      <c r="A24" s="48" t="s">
        <v>43</v>
      </c>
      <c r="B24" s="3"/>
      <c r="C24" s="49">
        <v>2706580</v>
      </c>
      <c r="D24" s="50">
        <v>2554569</v>
      </c>
      <c r="E24" s="51">
        <v>1497154</v>
      </c>
      <c r="F24" s="90">
        <v>1232483</v>
      </c>
      <c r="G24" s="90">
        <v>1588664</v>
      </c>
    </row>
    <row r="25" spans="1:7" ht="15.75" x14ac:dyDescent="0.25">
      <c r="A25" s="48" t="s">
        <v>44</v>
      </c>
      <c r="B25" s="49">
        <v>677000</v>
      </c>
      <c r="C25" s="49">
        <v>202000</v>
      </c>
      <c r="D25" s="50">
        <v>173000</v>
      </c>
      <c r="E25" s="51">
        <v>230940</v>
      </c>
      <c r="F25" s="90">
        <v>71250</v>
      </c>
      <c r="G25" s="90">
        <v>680000</v>
      </c>
    </row>
    <row r="26" spans="1:7" ht="15.75" x14ac:dyDescent="0.25">
      <c r="A26" s="48" t="s">
        <v>45</v>
      </c>
      <c r="B26" s="49">
        <v>1360000</v>
      </c>
      <c r="C26" s="49">
        <v>300000</v>
      </c>
      <c r="D26" s="50">
        <v>100000</v>
      </c>
      <c r="E26" s="51">
        <v>250000</v>
      </c>
      <c r="F26" s="90">
        <v>100000</v>
      </c>
      <c r="G26" s="90"/>
    </row>
    <row r="27" spans="1:7" ht="15.75" x14ac:dyDescent="0.25">
      <c r="A27" s="48" t="s">
        <v>46</v>
      </c>
      <c r="B27" s="49">
        <v>493500</v>
      </c>
      <c r="C27" s="49">
        <v>73500</v>
      </c>
      <c r="D27" s="50">
        <v>120000</v>
      </c>
      <c r="E27" s="51">
        <v>124600</v>
      </c>
      <c r="F27" s="90">
        <v>320000</v>
      </c>
      <c r="G27" s="90">
        <v>194360</v>
      </c>
    </row>
    <row r="28" spans="1:7" ht="15.75" x14ac:dyDescent="0.25">
      <c r="A28" s="48" t="s">
        <v>47</v>
      </c>
      <c r="B28" s="49">
        <v>7564870</v>
      </c>
      <c r="C28" s="49">
        <v>7066925</v>
      </c>
      <c r="D28" s="50">
        <v>6143019</v>
      </c>
      <c r="E28" s="51">
        <v>5139000</v>
      </c>
      <c r="F28" s="90">
        <v>2831131</v>
      </c>
      <c r="G28" s="90">
        <v>5875255</v>
      </c>
    </row>
    <row r="29" spans="1:7" ht="15.75" x14ac:dyDescent="0.25">
      <c r="A29" s="48" t="s">
        <v>48</v>
      </c>
      <c r="B29" s="49">
        <v>8238873</v>
      </c>
      <c r="C29" s="49">
        <v>7477571</v>
      </c>
      <c r="D29" s="50">
        <v>10784349</v>
      </c>
      <c r="E29" s="51">
        <v>10109653</v>
      </c>
      <c r="F29" s="90">
        <v>5858749</v>
      </c>
      <c r="G29" s="90">
        <v>9575380</v>
      </c>
    </row>
    <row r="30" spans="1:7" ht="15.75" x14ac:dyDescent="0.25">
      <c r="A30" s="48" t="s">
        <v>49</v>
      </c>
      <c r="B30" s="49">
        <v>1321506</v>
      </c>
      <c r="C30" s="49">
        <v>1011406</v>
      </c>
      <c r="D30" s="50">
        <v>964620</v>
      </c>
      <c r="E30" s="51">
        <v>1829130</v>
      </c>
      <c r="F30" s="90">
        <v>1221332</v>
      </c>
      <c r="G30" s="90">
        <v>1635812</v>
      </c>
    </row>
    <row r="31" spans="1:7" ht="15.75" x14ac:dyDescent="0.25">
      <c r="A31" s="48" t="s">
        <v>50</v>
      </c>
      <c r="B31" s="49">
        <v>3000000</v>
      </c>
      <c r="C31" s="49">
        <v>11224707</v>
      </c>
      <c r="D31" s="50">
        <v>1824781</v>
      </c>
      <c r="E31" s="51" t="s">
        <v>7</v>
      </c>
      <c r="F31" s="90"/>
      <c r="G31" s="90">
        <v>2388252</v>
      </c>
    </row>
    <row r="32" spans="1:7" ht="15.75" x14ac:dyDescent="0.25">
      <c r="A32" s="48"/>
      <c r="B32" s="49"/>
      <c r="C32" s="49"/>
      <c r="D32" s="50"/>
      <c r="E32" s="73"/>
      <c r="F32" s="90"/>
      <c r="G32" s="90"/>
    </row>
    <row r="33" spans="1:7" x14ac:dyDescent="0.25">
      <c r="A33" s="42" t="s">
        <v>73</v>
      </c>
      <c r="B33" s="53">
        <f>B16-B18</f>
        <v>54551788</v>
      </c>
      <c r="C33" s="53">
        <f t="shared" ref="C33:F33" si="3">C16-C18</f>
        <v>54131590</v>
      </c>
      <c r="D33" s="53">
        <f t="shared" si="3"/>
        <v>51091390</v>
      </c>
      <c r="E33" s="53">
        <f t="shared" si="3"/>
        <v>29943069</v>
      </c>
      <c r="F33" s="53">
        <f t="shared" si="3"/>
        <v>24649666</v>
      </c>
      <c r="G33" s="53">
        <f>G16-G18-1</f>
        <v>31773289</v>
      </c>
    </row>
    <row r="34" spans="1:7" x14ac:dyDescent="0.25">
      <c r="A34" s="37" t="s">
        <v>74</v>
      </c>
      <c r="B34" s="100">
        <f>SUM(B35:B36)</f>
        <v>21821380</v>
      </c>
      <c r="C34" s="100">
        <f t="shared" ref="C34:G34" si="4">SUM(C35:C36)</f>
        <v>22901711</v>
      </c>
      <c r="D34" s="100">
        <f t="shared" si="4"/>
        <v>20358489</v>
      </c>
      <c r="E34" s="100">
        <f t="shared" si="4"/>
        <v>11795662</v>
      </c>
      <c r="F34" s="100">
        <f t="shared" si="4"/>
        <v>13431494</v>
      </c>
      <c r="G34" s="100">
        <f t="shared" si="4"/>
        <v>12306593</v>
      </c>
    </row>
    <row r="35" spans="1:7" ht="15.75" x14ac:dyDescent="0.25">
      <c r="A35" s="5" t="s">
        <v>91</v>
      </c>
      <c r="B35" s="49">
        <v>21821380</v>
      </c>
      <c r="C35" s="49">
        <v>22901711</v>
      </c>
      <c r="D35" s="50">
        <v>20358489</v>
      </c>
      <c r="E35" s="51">
        <v>11795662</v>
      </c>
      <c r="F35" s="90">
        <f>9653370+1889062</f>
        <v>11542432</v>
      </c>
      <c r="G35" s="90">
        <f>11744891+280851</f>
        <v>12025742</v>
      </c>
    </row>
    <row r="36" spans="1:7" ht="15.75" x14ac:dyDescent="0.25">
      <c r="A36" s="5" t="s">
        <v>92</v>
      </c>
      <c r="B36" s="49"/>
      <c r="C36" s="49"/>
      <c r="D36" s="50"/>
      <c r="E36" s="73"/>
      <c r="F36" s="99">
        <v>1889062</v>
      </c>
      <c r="G36" s="99">
        <v>280851</v>
      </c>
    </row>
    <row r="37" spans="1:7" x14ac:dyDescent="0.25">
      <c r="A37" s="42" t="s">
        <v>75</v>
      </c>
      <c r="B37" s="53">
        <f t="shared" ref="B37:F37" si="5">B33-B34</f>
        <v>32730408</v>
      </c>
      <c r="C37" s="53">
        <f t="shared" si="5"/>
        <v>31229879</v>
      </c>
      <c r="D37" s="53">
        <f t="shared" si="5"/>
        <v>30732901</v>
      </c>
      <c r="E37" s="53">
        <f t="shared" si="5"/>
        <v>18147407</v>
      </c>
      <c r="F37" s="53">
        <f t="shared" si="5"/>
        <v>11218172</v>
      </c>
      <c r="G37" s="53">
        <f>G33-G34</f>
        <v>19466696</v>
      </c>
    </row>
    <row r="38" spans="1:7" ht="15.75" x14ac:dyDescent="0.25">
      <c r="A38" s="74"/>
      <c r="B38" s="53"/>
      <c r="C38" s="53"/>
      <c r="D38" s="53"/>
      <c r="E38" s="53"/>
      <c r="F38" s="23"/>
      <c r="G38" s="23"/>
    </row>
    <row r="39" spans="1:7" ht="15.75" thickBot="1" x14ac:dyDescent="0.3">
      <c r="A39" s="42" t="s">
        <v>76</v>
      </c>
      <c r="B39" s="54">
        <f>B37/('1'!B8/10)</f>
        <v>1.3306731585469376</v>
      </c>
      <c r="C39" s="54">
        <f>C37/('1'!C8/10)</f>
        <v>1.1542439159319837</v>
      </c>
      <c r="D39" s="54">
        <f>D37/('1'!D8/10)</f>
        <v>1.032614397364928</v>
      </c>
      <c r="E39" s="54">
        <f>E37/('1'!E8/10)</f>
        <v>0.55431483967458806</v>
      </c>
      <c r="F39" s="54">
        <f>F37/('1'!F8/10)</f>
        <v>0.32024344294618534</v>
      </c>
      <c r="G39" s="54">
        <f>G37/('1'!G8/10)</f>
        <v>0.52925028230792837</v>
      </c>
    </row>
    <row r="40" spans="1:7" ht="15.75" x14ac:dyDescent="0.25">
      <c r="A40" s="75" t="s">
        <v>77</v>
      </c>
      <c r="B40" s="56">
        <v>24596880</v>
      </c>
      <c r="C40" s="56">
        <v>27056568</v>
      </c>
      <c r="D40" s="56">
        <v>29762224</v>
      </c>
      <c r="E40" s="56">
        <v>32738447</v>
      </c>
      <c r="F40" s="56">
        <f>'1'!F8/10</f>
        <v>35030138</v>
      </c>
      <c r="G40" s="56">
        <f>'1'!G8/10</f>
        <v>36781645</v>
      </c>
    </row>
    <row r="41" spans="1:7" ht="15.75" x14ac:dyDescent="0.25">
      <c r="A41" s="55"/>
      <c r="B41" s="56"/>
      <c r="C41" s="56"/>
      <c r="D41" s="58"/>
      <c r="E41" s="57"/>
      <c r="F41" s="23"/>
      <c r="G41" s="23"/>
    </row>
    <row r="42" spans="1:7" ht="15.75" x14ac:dyDescent="0.25">
      <c r="A42" s="55"/>
      <c r="B42" s="59"/>
      <c r="C42" s="59"/>
      <c r="D42" s="57"/>
      <c r="E42" s="58"/>
      <c r="F42" s="23"/>
      <c r="G42" s="23"/>
    </row>
    <row r="43" spans="1:7" ht="15.75" x14ac:dyDescent="0.25">
      <c r="A43" s="60"/>
      <c r="B43" s="61"/>
      <c r="C43" s="61"/>
      <c r="D43" s="62"/>
      <c r="E43" s="62"/>
      <c r="F43" s="17"/>
      <c r="G43" s="17"/>
    </row>
    <row r="44" spans="1:7" ht="15.75" x14ac:dyDescent="0.25">
      <c r="A44" s="60"/>
      <c r="B44" s="61"/>
      <c r="C44" s="61"/>
      <c r="D44" s="62"/>
      <c r="E44" s="62"/>
      <c r="F44" s="17"/>
      <c r="G44" s="17"/>
    </row>
    <row r="45" spans="1:7" ht="15.75" x14ac:dyDescent="0.25">
      <c r="A45" s="55"/>
      <c r="B45" s="59"/>
      <c r="C45" s="59"/>
      <c r="D45" s="57"/>
      <c r="E45" s="57"/>
      <c r="F45" s="22"/>
      <c r="G45" s="22"/>
    </row>
    <row r="46" spans="1:7" ht="15.75" x14ac:dyDescent="0.25">
      <c r="A46" s="55"/>
      <c r="B46" s="59"/>
      <c r="C46" s="59"/>
      <c r="D46" s="57"/>
      <c r="E46" s="57"/>
      <c r="F46" s="22"/>
      <c r="G46" s="22"/>
    </row>
    <row r="47" spans="1:7" ht="15.75" x14ac:dyDescent="0.25">
      <c r="A47" s="55"/>
      <c r="B47" s="59"/>
      <c r="C47" s="59"/>
      <c r="D47" s="57"/>
      <c r="E47" s="57"/>
      <c r="F47" s="22"/>
      <c r="G47" s="22"/>
    </row>
    <row r="48" spans="1:7" ht="15.75" x14ac:dyDescent="0.25">
      <c r="A48" s="60"/>
      <c r="B48" s="61"/>
      <c r="C48" s="61"/>
      <c r="D48" s="58"/>
      <c r="E48" s="62"/>
      <c r="F48" s="17"/>
      <c r="G48" s="17"/>
    </row>
    <row r="49" spans="1:7" ht="16.5" thickBot="1" x14ac:dyDescent="0.3">
      <c r="A49" s="55"/>
      <c r="B49" s="59"/>
      <c r="C49" s="59"/>
      <c r="D49" s="57"/>
      <c r="E49" s="57"/>
      <c r="F49" s="22"/>
      <c r="G49" s="22"/>
    </row>
    <row r="50" spans="1:7" ht="16.5" thickBot="1" x14ac:dyDescent="0.3">
      <c r="A50" s="60"/>
      <c r="B50" s="61"/>
      <c r="C50" s="61"/>
      <c r="D50" s="63"/>
      <c r="E50" s="64"/>
      <c r="F50" s="65"/>
      <c r="G50" s="65"/>
    </row>
    <row r="51" spans="1:7" ht="16.5" thickBot="1" x14ac:dyDescent="0.3">
      <c r="A51" s="66"/>
      <c r="B51" s="67"/>
      <c r="C51" s="67"/>
      <c r="D51" s="25"/>
      <c r="E51" s="25"/>
      <c r="F51" s="25"/>
      <c r="G51" s="25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xSplit="1" ySplit="4" topLeftCell="F17" activePane="bottomRight" state="frozen"/>
      <selection pane="topRight" activeCell="B1" sqref="B1"/>
      <selection pane="bottomLeft" activeCell="A5" sqref="A5"/>
      <selection pane="bottomRight" activeCell="J21" sqref="J21"/>
    </sheetView>
  </sheetViews>
  <sheetFormatPr defaultRowHeight="15" x14ac:dyDescent="0.25"/>
  <cols>
    <col min="1" max="1" width="50.7109375" style="2" customWidth="1"/>
    <col min="2" max="3" width="18.7109375" style="2" bestFit="1" customWidth="1"/>
    <col min="4" max="4" width="17.42578125" style="2" bestFit="1" customWidth="1"/>
    <col min="5" max="7" width="16.5703125" style="2" bestFit="1" customWidth="1"/>
    <col min="8" max="16384" width="9.140625" style="2"/>
  </cols>
  <sheetData>
    <row r="1" spans="1:7" ht="18.75" x14ac:dyDescent="0.3">
      <c r="A1" s="6" t="s">
        <v>0</v>
      </c>
    </row>
    <row r="2" spans="1:7" ht="15.75" x14ac:dyDescent="0.25">
      <c r="A2" s="68" t="s">
        <v>78</v>
      </c>
    </row>
    <row r="3" spans="1:7" x14ac:dyDescent="0.25">
      <c r="A3" s="31" t="s">
        <v>62</v>
      </c>
    </row>
    <row r="4" spans="1:7" ht="18.75" x14ac:dyDescent="0.3">
      <c r="A4" s="1"/>
      <c r="B4" s="5">
        <v>2013</v>
      </c>
      <c r="C4" s="5">
        <v>2014</v>
      </c>
      <c r="D4" s="5">
        <v>2015</v>
      </c>
      <c r="E4" s="2">
        <v>2016</v>
      </c>
      <c r="F4" s="2">
        <v>2017</v>
      </c>
      <c r="G4" s="2">
        <v>2018</v>
      </c>
    </row>
    <row r="5" spans="1:7" ht="15.75" thickBot="1" x14ac:dyDescent="0.3">
      <c r="A5" s="42" t="s">
        <v>79</v>
      </c>
      <c r="B5" s="3"/>
      <c r="C5" s="3"/>
      <c r="D5" s="3"/>
      <c r="E5" s="87"/>
      <c r="F5" s="87"/>
      <c r="G5" s="87"/>
    </row>
    <row r="6" spans="1:7" ht="15.75" x14ac:dyDescent="0.25">
      <c r="A6" s="76" t="s">
        <v>51</v>
      </c>
      <c r="B6" s="77">
        <v>285178352</v>
      </c>
      <c r="C6" s="77">
        <v>244833645</v>
      </c>
      <c r="D6" s="88">
        <v>226069667</v>
      </c>
      <c r="E6" s="87">
        <v>214040960</v>
      </c>
      <c r="F6" s="87">
        <v>240977542</v>
      </c>
      <c r="G6" s="87">
        <v>389934398</v>
      </c>
    </row>
    <row r="7" spans="1:7" ht="16.5" thickBot="1" x14ac:dyDescent="0.3">
      <c r="A7" s="78" t="s">
        <v>52</v>
      </c>
      <c r="B7" s="79">
        <v>-226571467</v>
      </c>
      <c r="C7" s="79">
        <v>-248909927</v>
      </c>
      <c r="D7" s="79">
        <v>-187402023</v>
      </c>
      <c r="E7" s="87">
        <v>-195010307</v>
      </c>
      <c r="F7" s="87">
        <v>-218467711</v>
      </c>
      <c r="G7" s="87">
        <v>-339761009</v>
      </c>
    </row>
    <row r="8" spans="1:7" ht="15.75" x14ac:dyDescent="0.25">
      <c r="A8" s="80" t="s">
        <v>53</v>
      </c>
      <c r="B8" s="81">
        <v>-23792520</v>
      </c>
      <c r="C8" s="81">
        <v>-23047802</v>
      </c>
      <c r="D8" s="89">
        <v>-5146730</v>
      </c>
      <c r="E8" s="87">
        <v>-23644110</v>
      </c>
      <c r="F8" s="87">
        <v>-34758899</v>
      </c>
      <c r="G8" s="87">
        <v>-7879819</v>
      </c>
    </row>
    <row r="9" spans="1:7" ht="15.75" x14ac:dyDescent="0.25">
      <c r="A9" s="60"/>
      <c r="B9" s="82">
        <f>SUM(B6:B8)</f>
        <v>34814365</v>
      </c>
      <c r="C9" s="82">
        <f t="shared" ref="C9:G9" si="0">SUM(C6:C8)</f>
        <v>-27124084</v>
      </c>
      <c r="D9" s="82">
        <f t="shared" si="0"/>
        <v>33520914</v>
      </c>
      <c r="E9" s="82">
        <f t="shared" si="0"/>
        <v>-4613457</v>
      </c>
      <c r="F9" s="82">
        <f t="shared" si="0"/>
        <v>-12249068</v>
      </c>
      <c r="G9" s="82">
        <f t="shared" si="0"/>
        <v>42293570</v>
      </c>
    </row>
    <row r="10" spans="1:7" ht="15.75" x14ac:dyDescent="0.25">
      <c r="A10" s="42" t="s">
        <v>80</v>
      </c>
      <c r="B10" s="82"/>
      <c r="C10" s="82"/>
      <c r="D10" s="82"/>
      <c r="E10" s="82"/>
      <c r="F10" s="82"/>
      <c r="G10" s="87"/>
    </row>
    <row r="11" spans="1:7" ht="15.75" x14ac:dyDescent="0.25">
      <c r="A11" s="55" t="s">
        <v>54</v>
      </c>
      <c r="B11" s="83">
        <v>-9273130</v>
      </c>
      <c r="C11" s="83">
        <v>-1234554</v>
      </c>
      <c r="D11" s="90">
        <v>-1489233</v>
      </c>
      <c r="E11" s="91">
        <v>-295680</v>
      </c>
      <c r="F11" s="87">
        <v>-607711</v>
      </c>
      <c r="G11" s="87">
        <v>-24883324</v>
      </c>
    </row>
    <row r="12" spans="1:7" ht="15.75" x14ac:dyDescent="0.25">
      <c r="A12" s="55" t="s">
        <v>55</v>
      </c>
      <c r="B12" s="83"/>
      <c r="C12" s="83"/>
      <c r="D12" s="90"/>
      <c r="E12" s="87"/>
      <c r="F12" s="87">
        <v>4125231</v>
      </c>
      <c r="G12" s="87">
        <v>522936</v>
      </c>
    </row>
    <row r="13" spans="1:7" ht="15.75" x14ac:dyDescent="0.25">
      <c r="A13" s="55" t="s">
        <v>56</v>
      </c>
      <c r="B13" s="83">
        <v>-16000000</v>
      </c>
      <c r="C13" s="83"/>
      <c r="D13" s="90"/>
      <c r="E13" s="87"/>
      <c r="F13" s="87"/>
      <c r="G13" s="87"/>
    </row>
    <row r="14" spans="1:7" ht="15.75" x14ac:dyDescent="0.25">
      <c r="A14" s="55" t="s">
        <v>57</v>
      </c>
      <c r="B14" s="83">
        <v>3779983</v>
      </c>
      <c r="C14" s="83">
        <v>92230</v>
      </c>
      <c r="D14" s="90">
        <v>1222131</v>
      </c>
      <c r="E14" s="91">
        <v>789552</v>
      </c>
      <c r="F14" s="87"/>
      <c r="G14" s="87"/>
    </row>
    <row r="15" spans="1:7" ht="15.75" x14ac:dyDescent="0.25">
      <c r="A15" s="60"/>
      <c r="B15" s="82">
        <f>SUM(B11:B14)</f>
        <v>-21493147</v>
      </c>
      <c r="C15" s="82">
        <f t="shared" ref="C15:G15" si="1">SUM(C11:C14)</f>
        <v>-1142324</v>
      </c>
      <c r="D15" s="82">
        <f t="shared" si="1"/>
        <v>-267102</v>
      </c>
      <c r="E15" s="82">
        <f t="shared" si="1"/>
        <v>493872</v>
      </c>
      <c r="F15" s="82">
        <f t="shared" si="1"/>
        <v>3517520</v>
      </c>
      <c r="G15" s="82">
        <f t="shared" si="1"/>
        <v>-24360388</v>
      </c>
    </row>
    <row r="16" spans="1:7" ht="15.75" x14ac:dyDescent="0.25">
      <c r="A16" s="42" t="s">
        <v>81</v>
      </c>
      <c r="B16" s="82"/>
      <c r="C16" s="82"/>
      <c r="D16" s="82"/>
      <c r="E16" s="82"/>
      <c r="F16" s="87"/>
      <c r="G16" s="87"/>
    </row>
    <row r="17" spans="1:7" ht="15.75" x14ac:dyDescent="0.25">
      <c r="A17" s="55" t="s">
        <v>58</v>
      </c>
      <c r="B17" s="83">
        <v>-8238873</v>
      </c>
      <c r="C17" s="83">
        <v>-7477571</v>
      </c>
      <c r="D17" s="90">
        <v>-10784349</v>
      </c>
      <c r="E17" s="91">
        <v>-10109653</v>
      </c>
      <c r="F17" s="87">
        <v>-5858749</v>
      </c>
      <c r="G17" s="87">
        <v>-9575380</v>
      </c>
    </row>
    <row r="18" spans="1:7" ht="15.75" x14ac:dyDescent="0.25">
      <c r="A18" s="55" t="s">
        <v>88</v>
      </c>
      <c r="B18" s="83"/>
      <c r="C18" s="83"/>
      <c r="D18" s="90"/>
      <c r="E18" s="91"/>
      <c r="F18" s="87">
        <v>-593167</v>
      </c>
      <c r="G18" s="87">
        <v>2096868</v>
      </c>
    </row>
    <row r="19" spans="1:7" ht="15.75" x14ac:dyDescent="0.25">
      <c r="A19" s="55" t="s">
        <v>90</v>
      </c>
      <c r="B19" s="83"/>
      <c r="C19" s="83"/>
      <c r="D19" s="90"/>
      <c r="E19" s="91"/>
      <c r="F19" s="87"/>
      <c r="G19" s="87">
        <v>6900920</v>
      </c>
    </row>
    <row r="20" spans="1:7" ht="15.75" x14ac:dyDescent="0.25">
      <c r="A20" s="55" t="s">
        <v>59</v>
      </c>
      <c r="B20" s="82"/>
      <c r="C20" s="82"/>
      <c r="D20" s="92"/>
      <c r="E20" s="87"/>
      <c r="F20" s="87"/>
      <c r="G20" s="87"/>
    </row>
    <row r="21" spans="1:7" ht="15.75" x14ac:dyDescent="0.25">
      <c r="A21" s="55" t="s">
        <v>60</v>
      </c>
      <c r="B21" s="83">
        <v>2601762</v>
      </c>
      <c r="C21" s="83">
        <v>31863138</v>
      </c>
      <c r="D21" s="90">
        <v>-12090847</v>
      </c>
      <c r="E21" s="87">
        <v>21795277</v>
      </c>
      <c r="F21" s="87">
        <v>-22825058</v>
      </c>
      <c r="G21" s="87">
        <v>9034847</v>
      </c>
    </row>
    <row r="22" spans="1:7" ht="15.75" x14ac:dyDescent="0.25">
      <c r="A22" s="60"/>
      <c r="B22" s="82">
        <f>SUM(B17:B21)</f>
        <v>-5637111</v>
      </c>
      <c r="C22" s="82">
        <f t="shared" ref="C22:G22" si="2">SUM(C17:C21)</f>
        <v>24385567</v>
      </c>
      <c r="D22" s="82">
        <f t="shared" si="2"/>
        <v>-22875196</v>
      </c>
      <c r="E22" s="82">
        <f t="shared" si="2"/>
        <v>11685624</v>
      </c>
      <c r="F22" s="82">
        <f t="shared" si="2"/>
        <v>-29276974</v>
      </c>
      <c r="G22" s="82">
        <f t="shared" si="2"/>
        <v>8457255</v>
      </c>
    </row>
    <row r="23" spans="1:7" ht="15.75" x14ac:dyDescent="0.25">
      <c r="A23" s="60"/>
      <c r="B23" s="82"/>
      <c r="C23" s="82"/>
      <c r="D23" s="82"/>
      <c r="E23" s="82"/>
      <c r="F23" s="87"/>
      <c r="G23" s="87"/>
    </row>
    <row r="24" spans="1:7" ht="15.75" x14ac:dyDescent="0.25">
      <c r="A24" s="31" t="s">
        <v>82</v>
      </c>
      <c r="B24" s="82">
        <f>B22+B15+B9</f>
        <v>7684107</v>
      </c>
      <c r="C24" s="82">
        <f t="shared" ref="C24:G24" si="3">C22+C15+C9</f>
        <v>-3880841</v>
      </c>
      <c r="D24" s="82">
        <f t="shared" si="3"/>
        <v>10378616</v>
      </c>
      <c r="E24" s="82">
        <f t="shared" si="3"/>
        <v>7566039</v>
      </c>
      <c r="F24" s="82">
        <f t="shared" si="3"/>
        <v>-38008522</v>
      </c>
      <c r="G24" s="82">
        <f t="shared" si="3"/>
        <v>26390437</v>
      </c>
    </row>
    <row r="25" spans="1:7" ht="15.75" x14ac:dyDescent="0.25">
      <c r="A25" s="75" t="s">
        <v>83</v>
      </c>
      <c r="B25" s="83">
        <v>245633169</v>
      </c>
      <c r="C25" s="83">
        <v>253317276</v>
      </c>
      <c r="D25" s="90">
        <v>249436434</v>
      </c>
      <c r="E25" s="87">
        <v>259815051</v>
      </c>
      <c r="F25" s="87">
        <v>267381090</v>
      </c>
      <c r="G25" s="87">
        <v>229372568</v>
      </c>
    </row>
    <row r="26" spans="1:7" ht="15.75" x14ac:dyDescent="0.25">
      <c r="A26" s="42" t="s">
        <v>84</v>
      </c>
      <c r="B26" s="82">
        <f>B24+B25</f>
        <v>253317276</v>
      </c>
      <c r="C26" s="82">
        <f>C24+C25</f>
        <v>249436435</v>
      </c>
      <c r="D26" s="82">
        <f t="shared" ref="D26:F26" si="4">D24+D25</f>
        <v>259815050</v>
      </c>
      <c r="E26" s="82">
        <f t="shared" si="4"/>
        <v>267381090</v>
      </c>
      <c r="F26" s="82">
        <f t="shared" si="4"/>
        <v>229372568</v>
      </c>
      <c r="G26" s="82">
        <f>G24+G25-1</f>
        <v>255763004</v>
      </c>
    </row>
    <row r="27" spans="1:7" ht="15.75" x14ac:dyDescent="0.25">
      <c r="A27" s="74"/>
      <c r="B27" s="82"/>
      <c r="C27" s="82"/>
      <c r="D27" s="82"/>
      <c r="E27" s="82"/>
    </row>
    <row r="28" spans="1:7" x14ac:dyDescent="0.25">
      <c r="A28" s="42" t="s">
        <v>85</v>
      </c>
      <c r="B28" s="4">
        <f>B9/('1'!B8/10)</f>
        <v>1.4153976032732607</v>
      </c>
      <c r="C28" s="4">
        <f>C9/('1'!C8/10)</f>
        <v>-1.0024953645266466</v>
      </c>
      <c r="D28" s="4">
        <f>D9/('1'!D8/10)</f>
        <v>1.1262906293561932</v>
      </c>
      <c r="E28" s="4">
        <f>E9/('1'!E8/10)</f>
        <v>-0.14091862695869478</v>
      </c>
      <c r="F28" s="4">
        <f>F9/('1'!F8/10)</f>
        <v>-0.34967227362906761</v>
      </c>
      <c r="G28" s="4">
        <f>G9/('1'!G8/10)</f>
        <v>1.1498553150627167</v>
      </c>
    </row>
    <row r="29" spans="1:7" ht="15.75" x14ac:dyDescent="0.25">
      <c r="A29" s="42" t="s">
        <v>86</v>
      </c>
      <c r="B29" s="84">
        <v>24596880</v>
      </c>
      <c r="C29" s="84">
        <v>27056568</v>
      </c>
      <c r="D29" s="24">
        <v>29762224</v>
      </c>
      <c r="E29" s="2">
        <v>32738447</v>
      </c>
      <c r="F29" s="2">
        <f>'1'!F8/10</f>
        <v>35030138</v>
      </c>
      <c r="G29" s="2">
        <f>'1'!G8/10</f>
        <v>36781645</v>
      </c>
    </row>
    <row r="30" spans="1:7" ht="16.5" thickBot="1" x14ac:dyDescent="0.3">
      <c r="A30" s="86"/>
      <c r="B30" s="84"/>
      <c r="C30" s="84"/>
      <c r="D30" s="16"/>
    </row>
    <row r="31" spans="1:7" ht="15.75" x14ac:dyDescent="0.25">
      <c r="A31" s="13"/>
      <c r="B31" s="84"/>
      <c r="C31" s="84"/>
      <c r="D31" s="16"/>
    </row>
    <row r="32" spans="1:7" ht="15.75" x14ac:dyDescent="0.25">
      <c r="A32" s="18"/>
      <c r="B32" s="85"/>
      <c r="C32" s="85"/>
      <c r="D32" s="21"/>
    </row>
    <row r="33" spans="1:4" ht="15.75" x14ac:dyDescent="0.25">
      <c r="A33" s="13"/>
      <c r="B33" s="84"/>
      <c r="C33" s="84"/>
      <c r="D33" s="16"/>
    </row>
    <row r="34" spans="1:4" ht="15.75" x14ac:dyDescent="0.25">
      <c r="A34" s="18"/>
      <c r="B34" s="85"/>
      <c r="C34" s="85"/>
      <c r="D34" s="21"/>
    </row>
    <row r="35" spans="1:4" ht="15.75" x14ac:dyDescent="0.25">
      <c r="A35" s="18"/>
      <c r="B35" s="20"/>
      <c r="C35" s="20"/>
      <c r="D35" s="21"/>
    </row>
    <row r="36" spans="1:4" ht="15.75" x14ac:dyDescent="0.25">
      <c r="A36" s="13"/>
      <c r="B36" s="15"/>
      <c r="C36" s="15"/>
      <c r="D36" s="16"/>
    </row>
    <row r="37" spans="1:4" ht="15.75" x14ac:dyDescent="0.25">
      <c r="A37" s="18"/>
      <c r="B37" s="20"/>
      <c r="C37" s="20"/>
      <c r="D37" s="21"/>
    </row>
    <row r="38" spans="1:4" ht="16.5" thickBot="1" x14ac:dyDescent="0.3">
      <c r="A38" s="26"/>
      <c r="B38" s="27"/>
      <c r="C38" s="27"/>
      <c r="D38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2020-04-12T05:55:04Z</dcterms:modified>
</cp:coreProperties>
</file>