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Annual\"/>
    </mc:Choice>
  </mc:AlternateContent>
  <bookViews>
    <workbookView xWindow="0" yWindow="0" windowWidth="20490" windowHeight="753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" l="1"/>
  <c r="C11" i="3"/>
  <c r="C20" i="3"/>
  <c r="E20" i="3"/>
  <c r="F20" i="3"/>
  <c r="G20" i="3"/>
  <c r="H20" i="3"/>
  <c r="B20" i="3"/>
  <c r="E8" i="3"/>
  <c r="F8" i="3"/>
  <c r="G8" i="3"/>
  <c r="G11" i="3" s="1"/>
  <c r="G39" i="3" s="1"/>
  <c r="H8" i="3"/>
  <c r="H11" i="3" s="1"/>
  <c r="B8" i="3"/>
  <c r="C8" i="3"/>
  <c r="G40" i="3"/>
  <c r="H40" i="3"/>
  <c r="G33" i="3"/>
  <c r="H33" i="3"/>
  <c r="G26" i="2"/>
  <c r="H26" i="2"/>
  <c r="G20" i="2"/>
  <c r="H20" i="2"/>
  <c r="G9" i="2"/>
  <c r="H9" i="2"/>
  <c r="G7" i="2"/>
  <c r="H7" i="2"/>
  <c r="H12" i="2" s="1"/>
  <c r="H18" i="2" s="1"/>
  <c r="H23" i="2" s="1"/>
  <c r="H25" i="2" s="1"/>
  <c r="G50" i="1"/>
  <c r="H50" i="1"/>
  <c r="G49" i="1"/>
  <c r="H49" i="1"/>
  <c r="H47" i="1"/>
  <c r="G37" i="1"/>
  <c r="H37" i="1"/>
  <c r="G35" i="1"/>
  <c r="H35" i="1"/>
  <c r="G27" i="1"/>
  <c r="H27" i="1"/>
  <c r="G22" i="1"/>
  <c r="H22" i="1"/>
  <c r="G11" i="1"/>
  <c r="G18" i="1" s="1"/>
  <c r="H11" i="1"/>
  <c r="H18" i="1" s="1"/>
  <c r="G6" i="1"/>
  <c r="H6" i="1"/>
  <c r="G35" i="3" l="1"/>
  <c r="G37" i="3" s="1"/>
  <c r="H35" i="3"/>
  <c r="H37" i="3" s="1"/>
  <c r="H39" i="3"/>
  <c r="G12" i="2"/>
  <c r="G18" i="2" s="1"/>
  <c r="G23" i="2" s="1"/>
  <c r="G25" i="2" s="1"/>
  <c r="C40" i="3"/>
  <c r="E40" i="3"/>
  <c r="F40" i="3"/>
  <c r="B40" i="3"/>
  <c r="C26" i="2"/>
  <c r="E26" i="2"/>
  <c r="F26" i="2"/>
  <c r="B26" i="2"/>
  <c r="B50" i="1"/>
  <c r="C50" i="1"/>
  <c r="E50" i="1"/>
  <c r="F50" i="1"/>
  <c r="F11" i="3" l="1"/>
  <c r="F39" i="3" s="1"/>
  <c r="F20" i="2"/>
  <c r="F7" i="2"/>
  <c r="F9" i="2"/>
  <c r="F37" i="1"/>
  <c r="E37" i="1"/>
  <c r="F22" i="1"/>
  <c r="E11" i="1"/>
  <c r="F11" i="1"/>
  <c r="F6" i="1"/>
  <c r="E11" i="3"/>
  <c r="G47" i="1"/>
  <c r="C27" i="1"/>
  <c r="E27" i="1"/>
  <c r="F27" i="1"/>
  <c r="B27" i="1"/>
  <c r="C22" i="1"/>
  <c r="E22" i="1"/>
  <c r="B22" i="1"/>
  <c r="C37" i="1"/>
  <c r="C7" i="4" s="1"/>
  <c r="D7" i="4"/>
  <c r="B37" i="1"/>
  <c r="C11" i="1"/>
  <c r="D8" i="4"/>
  <c r="B11" i="1"/>
  <c r="C6" i="1"/>
  <c r="E6" i="1"/>
  <c r="B6" i="1"/>
  <c r="C20" i="2"/>
  <c r="E20" i="2"/>
  <c r="B20" i="2"/>
  <c r="C9" i="2"/>
  <c r="E9" i="2"/>
  <c r="B9" i="2"/>
  <c r="C7" i="2"/>
  <c r="E7" i="2"/>
  <c r="B7" i="2"/>
  <c r="F33" i="3"/>
  <c r="C33" i="3"/>
  <c r="E33" i="3"/>
  <c r="B33" i="3"/>
  <c r="C39" i="3"/>
  <c r="F49" i="1" l="1"/>
  <c r="F7" i="4"/>
  <c r="B12" i="2"/>
  <c r="E49" i="1"/>
  <c r="E7" i="4"/>
  <c r="C8" i="4"/>
  <c r="F8" i="4"/>
  <c r="E8" i="4"/>
  <c r="F12" i="2"/>
  <c r="F10" i="4" s="1"/>
  <c r="B35" i="1"/>
  <c r="F18" i="2"/>
  <c r="F23" i="2" s="1"/>
  <c r="D10" i="4"/>
  <c r="C12" i="2"/>
  <c r="C10" i="4" s="1"/>
  <c r="B18" i="2"/>
  <c r="B23" i="2" s="1"/>
  <c r="B6" i="4" s="1"/>
  <c r="B10" i="4"/>
  <c r="C49" i="1"/>
  <c r="C18" i="1"/>
  <c r="C35" i="1"/>
  <c r="C47" i="1" s="1"/>
  <c r="F18" i="1"/>
  <c r="B18" i="1"/>
  <c r="B8" i="4"/>
  <c r="B49" i="1"/>
  <c r="B7" i="4"/>
  <c r="B47" i="1"/>
  <c r="E12" i="2"/>
  <c r="E10" i="4" s="1"/>
  <c r="F35" i="1"/>
  <c r="F47" i="1" s="1"/>
  <c r="F35" i="3"/>
  <c r="F37" i="3" s="1"/>
  <c r="E35" i="1"/>
  <c r="E47" i="1" s="1"/>
  <c r="E18" i="1"/>
  <c r="B35" i="3"/>
  <c r="B37" i="3" s="1"/>
  <c r="B39" i="3"/>
  <c r="E39" i="3"/>
  <c r="E35" i="3"/>
  <c r="E37" i="3" s="1"/>
  <c r="C35" i="3"/>
  <c r="C37" i="3" s="1"/>
  <c r="F5" i="4" l="1"/>
  <c r="F9" i="4"/>
  <c r="F11" i="4"/>
  <c r="F6" i="4"/>
  <c r="B11" i="4"/>
  <c r="B5" i="4"/>
  <c r="C18" i="2"/>
  <c r="C23" i="2" s="1"/>
  <c r="E18" i="2"/>
  <c r="E23" i="2" s="1"/>
  <c r="F25" i="2"/>
  <c r="B25" i="2"/>
  <c r="B9" i="4"/>
  <c r="C11" i="4" l="1"/>
  <c r="C6" i="4"/>
  <c r="C5" i="4"/>
  <c r="C9" i="4"/>
  <c r="E5" i="4"/>
  <c r="E9" i="4"/>
  <c r="E11" i="4"/>
  <c r="E6" i="4"/>
  <c r="D5" i="4"/>
  <c r="D11" i="4"/>
  <c r="D6" i="4"/>
  <c r="D9" i="4"/>
  <c r="E25" i="2"/>
  <c r="C25" i="2"/>
</calcChain>
</file>

<file path=xl/sharedStrings.xml><?xml version="1.0" encoding="utf-8"?>
<sst xmlns="http://schemas.openxmlformats.org/spreadsheetml/2006/main" count="100" uniqueCount="92">
  <si>
    <t>ASSETS</t>
  </si>
  <si>
    <t>NON CURRENT ASSETS</t>
  </si>
  <si>
    <t xml:space="preserve">Property,Plant  and  Equipment </t>
  </si>
  <si>
    <t>CURRENT ASSETS</t>
  </si>
  <si>
    <t>Cash and Cash Equivalents</t>
  </si>
  <si>
    <t>Share Capital</t>
  </si>
  <si>
    <t>Retained Earnings</t>
  </si>
  <si>
    <t>Deferred Tax Liability</t>
  </si>
  <si>
    <t>Gross Profit</t>
  </si>
  <si>
    <t>Operating Profit</t>
  </si>
  <si>
    <t>Cost of goods sold</t>
  </si>
  <si>
    <t>Inventories</t>
  </si>
  <si>
    <t xml:space="preserve">Acquisition of Fixed Assets </t>
  </si>
  <si>
    <t>Capital Work in Progress</t>
  </si>
  <si>
    <t>Investments</t>
  </si>
  <si>
    <t>Tax Holiday Reserve</t>
  </si>
  <si>
    <t>Administrative &amp; Selling &amp; Distribution Expenses</t>
  </si>
  <si>
    <t>Cash Received from Turnover</t>
  </si>
  <si>
    <t>Payment for Cost and Other Expenses</t>
  </si>
  <si>
    <t>Financial Cost</t>
  </si>
  <si>
    <t>Income Tax Paid</t>
  </si>
  <si>
    <t>Trade and Other Receivables</t>
  </si>
  <si>
    <t>Investment in Shares and Securitues</t>
  </si>
  <si>
    <t>Advances, Deposits and Prepayments</t>
  </si>
  <si>
    <t>Share Premium</t>
  </si>
  <si>
    <t>Revaluation Reserve</t>
  </si>
  <si>
    <t>Short Term Borrowings</t>
  </si>
  <si>
    <t>Provision for Expenses and Other Liabilities</t>
  </si>
  <si>
    <t>Liabilities for Other Finance</t>
  </si>
  <si>
    <t>Liabilities for Income Tax</t>
  </si>
  <si>
    <t>Other Operating Income</t>
  </si>
  <si>
    <t>Non Operating Income</t>
  </si>
  <si>
    <t>Current Tax</t>
  </si>
  <si>
    <t>Deferred</t>
  </si>
  <si>
    <t>Dividend Received on Share &amp; Securities</t>
  </si>
  <si>
    <t>Sales of Shares/Investment in Shares</t>
  </si>
  <si>
    <t>Investment in FDR(s)</t>
  </si>
  <si>
    <t>Receipt from Short Term Borrowing</t>
  </si>
  <si>
    <t>Repayment of Shaort Term Borrowing</t>
  </si>
  <si>
    <t>Receipt of Other Finance</t>
  </si>
  <si>
    <t>Payment of Interest</t>
  </si>
  <si>
    <t>Receipt of Bank Interest</t>
  </si>
  <si>
    <t>Lease Finance</t>
  </si>
  <si>
    <t>Current Portion of Lease Finance</t>
  </si>
  <si>
    <t>Receipt from Lease Finance</t>
  </si>
  <si>
    <t>ASF Reserve</t>
  </si>
  <si>
    <t>Repayment of Lease Finance</t>
  </si>
  <si>
    <t>Gross Operating Profit</t>
  </si>
  <si>
    <t>Cash generated from Operation</t>
  </si>
  <si>
    <t>Long Term Loan</t>
  </si>
  <si>
    <t>Current Portion Of Long Term Loan</t>
  </si>
  <si>
    <t>Receipt from long term borrowings</t>
  </si>
  <si>
    <t>Repayment of long term borrowings</t>
  </si>
  <si>
    <t>Debt to Equity</t>
  </si>
  <si>
    <t>Current Ratio</t>
  </si>
  <si>
    <t>Net Margin</t>
  </si>
  <si>
    <t>Operating Margin</t>
  </si>
  <si>
    <t>Ratio</t>
  </si>
  <si>
    <t>As at year end</t>
  </si>
  <si>
    <t>Liabilities and Capital</t>
  </si>
  <si>
    <t>Liabilities</t>
  </si>
  <si>
    <t>Shareholders’ Equity</t>
  </si>
  <si>
    <t>Non-controlling interest</t>
  </si>
  <si>
    <t>Non Current Liabilities</t>
  </si>
  <si>
    <t>Current Liabilities</t>
  </si>
  <si>
    <t>Net assets value per share</t>
  </si>
  <si>
    <t>Shares to calculate NAVPS</t>
  </si>
  <si>
    <t>Balance Sheet</t>
  </si>
  <si>
    <t>Income Statement</t>
  </si>
  <si>
    <t>Net Revenues</t>
  </si>
  <si>
    <t>Operating Incomes/Expenses</t>
  </si>
  <si>
    <t>Non-Operating Income/(Expenses)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</si>
  <si>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</si>
  <si>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</si>
  <si>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</si>
  <si>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</si>
  <si>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</si>
  <si>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</si>
  <si>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</si>
  <si>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</si>
  <si>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</si>
  <si>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</si>
  <si>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</si>
  <si>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</si>
  <si>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</si>
  <si>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</si>
  <si>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</si>
  <si>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</si>
  <si>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Return on Invested Capital (ROIC)</t>
  </si>
  <si>
    <t>Golden Son Limited</t>
  </si>
  <si>
    <t>Adjustment of preliminary &amp; unallocated revenue expenditure</t>
  </si>
  <si>
    <t>Dividend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</si>
</sst>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164" formatCode="[$-409]d\-mmm\-yy;@"/>
    <numFmt numFmtId="165" formatCode="_(* #,##0.00_);_(* \(#,##0.00\);_(* &quot;-&quot;_);_(@_)"/>
    <numFmt numFmtId="166" formatCode="0.0%"/>
    <numFmt numFmtId="167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0">
    <xf numFmtId="0" fontId="0" fillId="0" borderId="0" xfId="0"/>
    <xf numFmtId="41" fontId="0" fillId="0" borderId="0" xfId="0" applyNumberFormat="1"/>
    <xf numFmtId="41" fontId="1" fillId="0" borderId="0" xfId="0" applyNumberFormat="1" applyFont="1"/>
    <xf numFmtId="41" fontId="0" fillId="0" borderId="0" xfId="0" applyNumberFormat="1" applyFont="1"/>
    <xf numFmtId="41" fontId="1" fillId="0" borderId="4" xfId="0" applyNumberFormat="1" applyFont="1" applyBorder="1"/>
    <xf numFmtId="41" fontId="0" fillId="0" borderId="0" xfId="0" applyNumberFormat="1" applyAlignment="1">
      <alignment wrapText="1"/>
    </xf>
    <xf numFmtId="41" fontId="3" fillId="0" borderId="4" xfId="0" applyNumberFormat="1" applyFont="1" applyBorder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41" fontId="0" fillId="0" borderId="1" xfId="0" applyNumberFormat="1" applyBorder="1"/>
    <xf numFmtId="41" fontId="0" fillId="0" borderId="0" xfId="0" applyNumberFormat="1" applyFont="1" applyBorder="1"/>
    <xf numFmtId="41" fontId="1" fillId="0" borderId="0" xfId="0" applyNumberFormat="1" applyFont="1" applyBorder="1"/>
    <xf numFmtId="41" fontId="1" fillId="0" borderId="2" xfId="0" applyNumberFormat="1" applyFont="1" applyBorder="1"/>
    <xf numFmtId="41" fontId="0" fillId="0" borderId="0" xfId="0" applyNumberFormat="1" applyBorder="1"/>
    <xf numFmtId="165" fontId="1" fillId="0" borderId="3" xfId="0" applyNumberFormat="1" applyFont="1" applyBorder="1"/>
    <xf numFmtId="9" fontId="0" fillId="0" borderId="0" xfId="1" applyFont="1"/>
    <xf numFmtId="166" fontId="0" fillId="0" borderId="0" xfId="1" applyNumberFormat="1" applyFont="1"/>
    <xf numFmtId="167" fontId="0" fillId="0" borderId="0" xfId="0" applyNumberFormat="1"/>
    <xf numFmtId="0" fontId="1" fillId="0" borderId="0" xfId="0" applyFont="1" applyBorder="1"/>
    <xf numFmtId="0" fontId="5" fillId="0" borderId="0" xfId="0" applyFont="1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2" fillId="0" borderId="0" xfId="0" applyFont="1"/>
    <xf numFmtId="0" fontId="7" fillId="0" borderId="0" xfId="0" applyFont="1" applyAlignment="1">
      <alignment vertical="center"/>
    </xf>
    <xf numFmtId="15" fontId="1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0"/>
  <sheetViews>
    <sheetView workbookViewId="0">
      <pane xSplit="1" ySplit="4" topLeftCell="B35" activePane="bottomRight" state="frozen"/>
      <selection pane="topRight" activeCell="B1" sqref="B1"/>
      <selection pane="bottomLeft" activeCell="A6" sqref="A6"/>
      <selection pane="bottomRight" activeCell="B4" sqref="B4:E4"/>
    </sheetView>
  </sheetViews>
  <sheetFormatPr defaultRowHeight="15" x14ac:dyDescent="0.25"/>
  <cols>
    <col min="1" max="1" width="29.140625" style="1" customWidth="1"/>
    <col min="2" max="2" width="17.28515625" style="1" customWidth="1"/>
    <col min="3" max="8" width="14.28515625" style="1" bestFit="1" customWidth="1"/>
    <col min="9" max="16384" width="9.140625" style="1"/>
  </cols>
  <sheetData>
    <row r="1" spans="1:8" x14ac:dyDescent="0.25">
      <c r="A1" s="28" t="s">
        <v>89</v>
      </c>
      <c r="B1"/>
      <c r="C1"/>
      <c r="D1"/>
      <c r="E1"/>
      <c r="F1"/>
      <c r="G1"/>
      <c r="H1"/>
    </row>
    <row r="2" spans="1:8" x14ac:dyDescent="0.25">
      <c r="A2" s="19" t="s">
        <v>67</v>
      </c>
      <c r="B2"/>
      <c r="C2"/>
      <c r="D2"/>
      <c r="E2"/>
      <c r="F2"/>
      <c r="G2"/>
      <c r="H2"/>
    </row>
    <row r="3" spans="1:8" x14ac:dyDescent="0.25">
      <c r="A3" t="s">
        <v>58</v>
      </c>
      <c r="B3"/>
      <c r="C3"/>
      <c r="D3"/>
      <c r="E3"/>
      <c r="F3"/>
      <c r="G3"/>
      <c r="H3"/>
    </row>
    <row r="4" spans="1:8" s="7" customFormat="1" x14ac:dyDescent="0.25">
      <c r="A4"/>
      <c r="B4" s="29">
        <v>41639</v>
      </c>
      <c r="C4" s="29">
        <v>42004</v>
      </c>
      <c r="D4" s="29"/>
      <c r="E4" s="29">
        <v>42551</v>
      </c>
      <c r="F4" s="25">
        <v>2017</v>
      </c>
      <c r="G4" s="25">
        <v>2018</v>
      </c>
      <c r="H4" s="25">
        <v>2019</v>
      </c>
    </row>
    <row r="5" spans="1:8" x14ac:dyDescent="0.25">
      <c r="A5" s="21" t="s">
        <v>0</v>
      </c>
    </row>
    <row r="6" spans="1:8" x14ac:dyDescent="0.25">
      <c r="A6" s="20" t="s">
        <v>1</v>
      </c>
      <c r="B6" s="2">
        <f>SUM(B7:B9)</f>
        <v>2146148807</v>
      </c>
      <c r="C6" s="2">
        <f t="shared" ref="C6:H6" si="0">SUM(C7:C9)</f>
        <v>2690909931</v>
      </c>
      <c r="D6" s="2"/>
      <c r="E6" s="2">
        <f t="shared" si="0"/>
        <v>3380806774</v>
      </c>
      <c r="F6" s="2">
        <f t="shared" si="0"/>
        <v>3630945992</v>
      </c>
      <c r="G6" s="2">
        <f t="shared" si="0"/>
        <v>3716784086</v>
      </c>
      <c r="H6" s="2">
        <f t="shared" si="0"/>
        <v>3730525165</v>
      </c>
    </row>
    <row r="7" spans="1:8" x14ac:dyDescent="0.25">
      <c r="A7" s="1" t="s">
        <v>2</v>
      </c>
      <c r="B7" s="1">
        <v>1442396636</v>
      </c>
      <c r="C7" s="1">
        <v>1566433969</v>
      </c>
      <c r="D7" s="3"/>
      <c r="E7" s="3">
        <v>1768317241</v>
      </c>
      <c r="F7" s="1">
        <v>1796976282</v>
      </c>
      <c r="G7" s="1">
        <v>1771453772</v>
      </c>
      <c r="H7" s="1">
        <v>3167050959</v>
      </c>
    </row>
    <row r="8" spans="1:8" x14ac:dyDescent="0.25">
      <c r="A8" s="1" t="s">
        <v>13</v>
      </c>
      <c r="B8" s="1">
        <v>626368971</v>
      </c>
      <c r="C8" s="1">
        <v>853875962</v>
      </c>
      <c r="D8" s="3"/>
      <c r="E8" s="3">
        <v>1223287857</v>
      </c>
      <c r="F8" s="1">
        <v>1411377846</v>
      </c>
      <c r="G8" s="1">
        <v>1521395383</v>
      </c>
      <c r="H8" s="1">
        <v>158379371</v>
      </c>
    </row>
    <row r="9" spans="1:8" x14ac:dyDescent="0.25">
      <c r="A9" s="1" t="s">
        <v>14</v>
      </c>
      <c r="B9" s="1">
        <v>77383200</v>
      </c>
      <c r="C9" s="1">
        <v>270600000</v>
      </c>
      <c r="E9" s="3">
        <v>389201676</v>
      </c>
      <c r="F9" s="1">
        <v>422591864</v>
      </c>
      <c r="G9" s="1">
        <v>423934931</v>
      </c>
      <c r="H9" s="1">
        <v>405094835</v>
      </c>
    </row>
    <row r="11" spans="1:8" x14ac:dyDescent="0.25">
      <c r="A11" s="20" t="s">
        <v>3</v>
      </c>
      <c r="B11" s="2">
        <f>SUM(B12:B16)</f>
        <v>2501604247</v>
      </c>
      <c r="C11" s="2">
        <f t="shared" ref="C11:H11" si="1">SUM(C12:C16)</f>
        <v>2819131310</v>
      </c>
      <c r="D11" s="2"/>
      <c r="E11" s="2">
        <f>SUM(E12:E16)</f>
        <v>2909255325</v>
      </c>
      <c r="F11" s="2">
        <f t="shared" si="1"/>
        <v>2932731896</v>
      </c>
      <c r="G11" s="2">
        <f t="shared" si="1"/>
        <v>3319049912</v>
      </c>
      <c r="H11" s="2">
        <f t="shared" si="1"/>
        <v>3414113973</v>
      </c>
    </row>
    <row r="12" spans="1:8" x14ac:dyDescent="0.25">
      <c r="A12" s="3" t="s">
        <v>11</v>
      </c>
      <c r="B12" s="3">
        <v>1180893388</v>
      </c>
      <c r="C12" s="3">
        <v>1460859506</v>
      </c>
      <c r="D12" s="3"/>
      <c r="E12" s="3">
        <v>1379807181</v>
      </c>
      <c r="F12" s="1">
        <v>1287295341</v>
      </c>
      <c r="G12" s="1">
        <v>1370313038</v>
      </c>
      <c r="H12" s="1">
        <v>1376919976</v>
      </c>
    </row>
    <row r="13" spans="1:8" x14ac:dyDescent="0.25">
      <c r="A13" s="1" t="s">
        <v>21</v>
      </c>
      <c r="B13" s="3">
        <v>859479751</v>
      </c>
      <c r="C13" s="3">
        <v>1139880821</v>
      </c>
      <c r="D13" s="3"/>
      <c r="E13" s="3">
        <v>1217872053</v>
      </c>
      <c r="F13" s="1">
        <v>1341027800</v>
      </c>
      <c r="G13" s="1">
        <v>1509341577</v>
      </c>
      <c r="H13" s="1">
        <v>1628640131</v>
      </c>
    </row>
    <row r="14" spans="1:8" x14ac:dyDescent="0.25">
      <c r="A14" s="1" t="s">
        <v>22</v>
      </c>
      <c r="B14" s="1">
        <v>49510230</v>
      </c>
      <c r="C14" s="3">
        <v>25629584</v>
      </c>
      <c r="D14" s="3"/>
      <c r="E14" s="3">
        <v>9941281</v>
      </c>
      <c r="F14" s="1">
        <v>10914610</v>
      </c>
      <c r="G14" s="1">
        <v>7894508</v>
      </c>
      <c r="H14" s="1">
        <v>8081845</v>
      </c>
    </row>
    <row r="15" spans="1:8" x14ac:dyDescent="0.25">
      <c r="A15" s="1" t="s">
        <v>23</v>
      </c>
      <c r="B15" s="1">
        <v>99320577</v>
      </c>
      <c r="C15" s="1">
        <v>125964270</v>
      </c>
      <c r="E15" s="1">
        <v>290807422</v>
      </c>
      <c r="F15" s="1">
        <v>275957460</v>
      </c>
      <c r="G15" s="1">
        <v>408675797</v>
      </c>
      <c r="H15" s="1">
        <v>368506061</v>
      </c>
    </row>
    <row r="16" spans="1:8" x14ac:dyDescent="0.25">
      <c r="A16" s="1" t="s">
        <v>4</v>
      </c>
      <c r="B16" s="1">
        <v>312400301</v>
      </c>
      <c r="C16" s="1">
        <v>66797129</v>
      </c>
      <c r="E16" s="1">
        <v>10827388</v>
      </c>
      <c r="F16" s="1">
        <v>17536685</v>
      </c>
      <c r="G16" s="1">
        <v>22824992</v>
      </c>
      <c r="H16" s="1">
        <v>31965960</v>
      </c>
    </row>
    <row r="18" spans="1:8" x14ac:dyDescent="0.25">
      <c r="A18" s="2"/>
      <c r="B18" s="2">
        <f>SUM(B11,B6)</f>
        <v>4647753054</v>
      </c>
      <c r="C18" s="2">
        <f t="shared" ref="C18:E18" si="2">SUM(C11,C6)</f>
        <v>5510041241</v>
      </c>
      <c r="D18" s="2"/>
      <c r="E18" s="2">
        <f t="shared" si="2"/>
        <v>6290062099</v>
      </c>
      <c r="F18" s="2">
        <f t="shared" ref="F18:H18" si="3">SUM(F11,F6)</f>
        <v>6563677888</v>
      </c>
      <c r="G18" s="2">
        <f t="shared" si="3"/>
        <v>7035833998</v>
      </c>
      <c r="H18" s="2">
        <f t="shared" si="3"/>
        <v>7144639138</v>
      </c>
    </row>
    <row r="20" spans="1:8" ht="15.75" x14ac:dyDescent="0.25">
      <c r="A20" s="22" t="s">
        <v>59</v>
      </c>
    </row>
    <row r="21" spans="1:8" ht="15.75" x14ac:dyDescent="0.25">
      <c r="A21" s="23" t="s">
        <v>60</v>
      </c>
    </row>
    <row r="22" spans="1:8" x14ac:dyDescent="0.25">
      <c r="A22" s="20" t="s">
        <v>63</v>
      </c>
      <c r="B22" s="2">
        <f>SUM(B23:B25)</f>
        <v>39749291</v>
      </c>
      <c r="C22" s="2">
        <f t="shared" ref="C22:H22" si="4">SUM(C23:C25)</f>
        <v>52422975</v>
      </c>
      <c r="D22" s="2"/>
      <c r="E22" s="2">
        <f t="shared" si="4"/>
        <v>148997377</v>
      </c>
      <c r="F22" s="2">
        <f t="shared" si="4"/>
        <v>704096603</v>
      </c>
      <c r="G22" s="2">
        <f t="shared" si="4"/>
        <v>1034273655</v>
      </c>
      <c r="H22" s="2">
        <f t="shared" si="4"/>
        <v>1563455862</v>
      </c>
    </row>
    <row r="23" spans="1:8" x14ac:dyDescent="0.25">
      <c r="A23" s="3" t="s">
        <v>7</v>
      </c>
      <c r="B23" s="3">
        <v>39749291</v>
      </c>
      <c r="C23" s="3">
        <v>52422975</v>
      </c>
      <c r="D23" s="3"/>
      <c r="E23" s="3">
        <v>142277730</v>
      </c>
      <c r="F23" s="1">
        <v>138105602</v>
      </c>
      <c r="G23" s="1">
        <v>135388941</v>
      </c>
      <c r="H23" s="1">
        <v>132736424</v>
      </c>
    </row>
    <row r="24" spans="1:8" x14ac:dyDescent="0.25">
      <c r="A24" s="3" t="s">
        <v>49</v>
      </c>
      <c r="B24" s="3"/>
      <c r="C24" s="3"/>
      <c r="D24" s="3"/>
      <c r="E24" s="3">
        <v>0</v>
      </c>
      <c r="F24" s="1">
        <v>560443490</v>
      </c>
      <c r="G24" s="1">
        <v>892515087</v>
      </c>
      <c r="H24" s="1">
        <v>1427406084</v>
      </c>
    </row>
    <row r="25" spans="1:8" x14ac:dyDescent="0.25">
      <c r="A25" s="3" t="s">
        <v>42</v>
      </c>
      <c r="B25" s="3">
        <v>0</v>
      </c>
      <c r="C25" s="3">
        <v>0</v>
      </c>
      <c r="D25" s="3"/>
      <c r="E25" s="3">
        <v>6719647</v>
      </c>
      <c r="F25" s="1">
        <v>5547511</v>
      </c>
      <c r="G25" s="1">
        <v>6369627</v>
      </c>
      <c r="H25" s="1">
        <v>3313354</v>
      </c>
    </row>
    <row r="27" spans="1:8" x14ac:dyDescent="0.25">
      <c r="A27" s="20" t="s">
        <v>64</v>
      </c>
      <c r="B27" s="2">
        <f>SUM(B28:B33)</f>
        <v>778564390</v>
      </c>
      <c r="C27" s="2">
        <f t="shared" ref="C27:H27" si="5">SUM(C28:C33)</f>
        <v>1321787523</v>
      </c>
      <c r="D27" s="2"/>
      <c r="E27" s="2">
        <f t="shared" si="5"/>
        <v>1913227030</v>
      </c>
      <c r="F27" s="2">
        <f t="shared" si="5"/>
        <v>1894755136</v>
      </c>
      <c r="G27" s="2">
        <f t="shared" si="5"/>
        <v>2214300082</v>
      </c>
      <c r="H27" s="2">
        <f t="shared" si="5"/>
        <v>1961852608</v>
      </c>
    </row>
    <row r="28" spans="1:8" x14ac:dyDescent="0.25">
      <c r="A28" s="3" t="s">
        <v>26</v>
      </c>
      <c r="B28" s="3">
        <v>419337003</v>
      </c>
      <c r="C28" s="3">
        <v>333312187</v>
      </c>
      <c r="D28" s="3"/>
      <c r="E28" s="3">
        <v>1303092080</v>
      </c>
      <c r="F28" s="1">
        <v>1361447192</v>
      </c>
      <c r="G28" s="1">
        <v>1545598037</v>
      </c>
      <c r="H28" s="1">
        <v>1139870428</v>
      </c>
    </row>
    <row r="29" spans="1:8" x14ac:dyDescent="0.25">
      <c r="A29" s="1" t="s">
        <v>27</v>
      </c>
      <c r="B29" s="1">
        <v>289454535</v>
      </c>
      <c r="C29" s="1">
        <v>757209261</v>
      </c>
      <c r="E29" s="1">
        <v>582232850</v>
      </c>
      <c r="F29" s="1">
        <v>498010596</v>
      </c>
      <c r="G29" s="1">
        <v>388390745</v>
      </c>
      <c r="H29" s="1">
        <v>457508016</v>
      </c>
    </row>
    <row r="30" spans="1:8" x14ac:dyDescent="0.25">
      <c r="A30" s="1" t="s">
        <v>28</v>
      </c>
      <c r="B30" s="1">
        <v>36128019</v>
      </c>
      <c r="C30" s="1">
        <v>205517813</v>
      </c>
      <c r="E30" s="1">
        <v>6185612</v>
      </c>
      <c r="F30" s="1">
        <v>27260518</v>
      </c>
      <c r="G30" s="1">
        <v>17084387</v>
      </c>
      <c r="H30" s="1">
        <v>37361931</v>
      </c>
    </row>
    <row r="31" spans="1:8" x14ac:dyDescent="0.25">
      <c r="A31" s="1" t="s">
        <v>50</v>
      </c>
      <c r="G31" s="1">
        <v>255840000</v>
      </c>
      <c r="H31" s="1">
        <v>318180505</v>
      </c>
    </row>
    <row r="32" spans="1:8" x14ac:dyDescent="0.25">
      <c r="A32" s="1" t="s">
        <v>43</v>
      </c>
      <c r="B32" s="1">
        <v>0</v>
      </c>
      <c r="E32" s="1">
        <v>2311233</v>
      </c>
      <c r="F32" s="1">
        <v>2143428</v>
      </c>
      <c r="G32" s="1">
        <v>2758339</v>
      </c>
      <c r="H32" s="1">
        <v>3177738</v>
      </c>
    </row>
    <row r="33" spans="1:8" x14ac:dyDescent="0.25">
      <c r="A33" s="1" t="s">
        <v>29</v>
      </c>
      <c r="B33" s="1">
        <v>33644833</v>
      </c>
      <c r="C33" s="1">
        <v>25748262</v>
      </c>
      <c r="E33" s="1">
        <v>19405255</v>
      </c>
      <c r="F33" s="1">
        <v>5893402</v>
      </c>
      <c r="G33" s="1">
        <v>4628574</v>
      </c>
      <c r="H33" s="1">
        <v>5753990</v>
      </c>
    </row>
    <row r="34" spans="1:8" x14ac:dyDescent="0.25">
      <c r="A34" s="2"/>
    </row>
    <row r="35" spans="1:8" x14ac:dyDescent="0.25">
      <c r="A35" s="2"/>
      <c r="B35" s="2">
        <f>SUM(B27,B22)</f>
        <v>818313681</v>
      </c>
      <c r="C35" s="2">
        <f t="shared" ref="C35:H35" si="6">SUM(C27,C22)</f>
        <v>1374210498</v>
      </c>
      <c r="D35" s="2"/>
      <c r="E35" s="2">
        <f t="shared" si="6"/>
        <v>2062224407</v>
      </c>
      <c r="F35" s="2">
        <f t="shared" si="6"/>
        <v>2598851739</v>
      </c>
      <c r="G35" s="2">
        <f t="shared" si="6"/>
        <v>3248573737</v>
      </c>
      <c r="H35" s="2">
        <f t="shared" si="6"/>
        <v>3525308470</v>
      </c>
    </row>
    <row r="36" spans="1:8" x14ac:dyDescent="0.25">
      <c r="A36" s="2"/>
      <c r="B36" s="2"/>
      <c r="C36" s="2"/>
      <c r="D36" s="2"/>
    </row>
    <row r="37" spans="1:8" x14ac:dyDescent="0.25">
      <c r="A37" s="20" t="s">
        <v>61</v>
      </c>
      <c r="B37" s="2">
        <f>SUM(B38:B43)</f>
        <v>3829439373</v>
      </c>
      <c r="C37" s="2">
        <f t="shared" ref="C37" si="7">SUM(C38:C43)</f>
        <v>4135830743</v>
      </c>
      <c r="D37" s="2"/>
      <c r="E37" s="2">
        <f>SUM(E38:E43)+E45</f>
        <v>4227837692</v>
      </c>
      <c r="F37" s="2">
        <f>SUM(F38:F43)+F45</f>
        <v>3964826150</v>
      </c>
      <c r="G37" s="2">
        <f t="shared" ref="G37:H37" si="8">SUM(G38:G43)+G45</f>
        <v>3787257136</v>
      </c>
      <c r="H37" s="2">
        <f t="shared" si="8"/>
        <v>3619330668</v>
      </c>
    </row>
    <row r="38" spans="1:8" x14ac:dyDescent="0.25">
      <c r="A38" s="1" t="s">
        <v>5</v>
      </c>
      <c r="B38" s="1">
        <v>1221189500</v>
      </c>
      <c r="C38" s="1">
        <v>1526486870</v>
      </c>
      <c r="E38" s="1">
        <v>1717297720</v>
      </c>
      <c r="F38" s="1">
        <v>1717297720</v>
      </c>
      <c r="G38" s="1">
        <v>1717297720</v>
      </c>
      <c r="H38" s="1">
        <v>1717297720</v>
      </c>
    </row>
    <row r="39" spans="1:8" x14ac:dyDescent="0.25">
      <c r="A39" s="1" t="s">
        <v>24</v>
      </c>
      <c r="B39" s="1">
        <v>1090156184</v>
      </c>
      <c r="C39" s="1">
        <v>1090156184</v>
      </c>
      <c r="E39" s="1">
        <v>1090156184</v>
      </c>
      <c r="F39" s="1">
        <v>1090156184</v>
      </c>
      <c r="G39" s="1">
        <v>1090156184</v>
      </c>
      <c r="H39" s="1">
        <v>1090156184</v>
      </c>
    </row>
    <row r="40" spans="1:8" x14ac:dyDescent="0.25">
      <c r="A40" s="1" t="s">
        <v>15</v>
      </c>
      <c r="B40" s="1">
        <v>50567296</v>
      </c>
      <c r="C40" s="1">
        <v>50567296</v>
      </c>
      <c r="E40" s="1">
        <v>50567296</v>
      </c>
      <c r="F40" s="1">
        <v>50567296</v>
      </c>
      <c r="G40" s="1">
        <v>50567296</v>
      </c>
      <c r="H40" s="1">
        <v>50567296</v>
      </c>
    </row>
    <row r="41" spans="1:8" x14ac:dyDescent="0.25">
      <c r="A41" s="1" t="s">
        <v>45</v>
      </c>
      <c r="E41" s="1">
        <v>-1581524</v>
      </c>
      <c r="F41" s="1">
        <v>-1999433</v>
      </c>
      <c r="G41" s="1">
        <v>-3336925</v>
      </c>
      <c r="H41" s="1">
        <v>-3168321</v>
      </c>
    </row>
    <row r="42" spans="1:8" x14ac:dyDescent="0.25">
      <c r="A42" s="1" t="s">
        <v>25</v>
      </c>
      <c r="B42" s="1">
        <v>512394296</v>
      </c>
      <c r="C42" s="1">
        <v>496031845</v>
      </c>
      <c r="E42" s="1">
        <v>404581710</v>
      </c>
      <c r="F42" s="1">
        <v>393511710</v>
      </c>
      <c r="G42" s="1">
        <v>380216366</v>
      </c>
      <c r="H42" s="1">
        <v>367695994</v>
      </c>
    </row>
    <row r="43" spans="1:8" x14ac:dyDescent="0.25">
      <c r="A43" s="1" t="s">
        <v>6</v>
      </c>
      <c r="B43" s="1">
        <v>955132097</v>
      </c>
      <c r="C43" s="1">
        <v>972588548</v>
      </c>
      <c r="E43" s="1">
        <v>966815306</v>
      </c>
      <c r="F43" s="1">
        <v>715289201</v>
      </c>
      <c r="G43" s="1">
        <v>552356495</v>
      </c>
      <c r="H43" s="1">
        <v>396778977</v>
      </c>
    </row>
    <row r="45" spans="1:8" x14ac:dyDescent="0.25">
      <c r="A45" s="20" t="s">
        <v>62</v>
      </c>
      <c r="B45" s="1">
        <v>0</v>
      </c>
      <c r="C45" s="1">
        <v>0</v>
      </c>
      <c r="E45" s="1">
        <v>1000</v>
      </c>
      <c r="F45" s="1">
        <v>3472</v>
      </c>
      <c r="H45" s="1">
        <v>2818</v>
      </c>
    </row>
    <row r="46" spans="1:8" x14ac:dyDescent="0.25">
      <c r="A46" s="20"/>
    </row>
    <row r="47" spans="1:8" x14ac:dyDescent="0.25">
      <c r="A47" s="2"/>
      <c r="B47" s="2">
        <f>SUM(B35,B45,B37)</f>
        <v>4647753054</v>
      </c>
      <c r="C47" s="2">
        <f>SUM(C35,C45,C37)</f>
        <v>5510041241</v>
      </c>
      <c r="D47" s="2"/>
      <c r="E47" s="2">
        <f>SUM(E35,E37)-1</f>
        <v>6290062098</v>
      </c>
      <c r="F47" s="2">
        <f>SUM(F35,F37)-1</f>
        <v>6563677888</v>
      </c>
      <c r="G47" s="2">
        <f>SUM(G35,G45,G37)</f>
        <v>7035830873</v>
      </c>
      <c r="H47" s="2">
        <f>SUM(H35,H45,H37)</f>
        <v>7144641956</v>
      </c>
    </row>
    <row r="49" spans="1:8" s="9" customFormat="1" x14ac:dyDescent="0.25">
      <c r="A49" s="24" t="s">
        <v>65</v>
      </c>
      <c r="B49" s="8">
        <f>B37/(B38/10)</f>
        <v>31.358273003493725</v>
      </c>
      <c r="C49" s="8">
        <f>C37/(C38/10)</f>
        <v>27.093785241664083</v>
      </c>
      <c r="D49" s="8"/>
      <c r="E49" s="8">
        <f>E37/(E38/10)</f>
        <v>24.619130642064789</v>
      </c>
      <c r="F49" s="8">
        <f>F37/(F38/10)</f>
        <v>23.087587573341679</v>
      </c>
      <c r="G49" s="8">
        <f t="shared" ref="G49:H49" si="9">G37/(G38/10)</f>
        <v>22.053585070851895</v>
      </c>
      <c r="H49" s="8">
        <f t="shared" si="9"/>
        <v>21.075732098450583</v>
      </c>
    </row>
    <row r="50" spans="1:8" x14ac:dyDescent="0.25">
      <c r="A50" s="24" t="s">
        <v>66</v>
      </c>
      <c r="B50" s="1">
        <f t="shared" ref="B50:H50" si="10">B38/10</f>
        <v>122118950</v>
      </c>
      <c r="C50" s="1">
        <f t="shared" si="10"/>
        <v>152648687</v>
      </c>
      <c r="E50" s="1">
        <f t="shared" si="10"/>
        <v>171729772</v>
      </c>
      <c r="F50" s="1">
        <f t="shared" si="10"/>
        <v>171729772</v>
      </c>
      <c r="G50" s="1">
        <f t="shared" si="10"/>
        <v>171729772</v>
      </c>
      <c r="H50" s="1">
        <f t="shared" si="10"/>
        <v>171729772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9"/>
  <sheetViews>
    <sheetView workbookViewId="0">
      <pane xSplit="1" ySplit="4" topLeftCell="B11" activePane="bottomRight" state="frozen"/>
      <selection pane="topRight" activeCell="B1" sqref="B1"/>
      <selection pane="bottomLeft" activeCell="A6" sqref="A6"/>
      <selection pane="bottomRight" activeCell="J18" sqref="J18"/>
    </sheetView>
  </sheetViews>
  <sheetFormatPr defaultRowHeight="15" x14ac:dyDescent="0.25"/>
  <cols>
    <col min="1" max="1" width="30.140625" style="1" customWidth="1"/>
    <col min="2" max="5" width="14.5703125" style="1" bestFit="1" customWidth="1"/>
    <col min="6" max="8" width="13.42578125" style="1" bestFit="1" customWidth="1"/>
    <col min="9" max="16384" width="9.140625" style="1"/>
  </cols>
  <sheetData>
    <row r="1" spans="1:8" x14ac:dyDescent="0.25">
      <c r="A1" s="28" t="s">
        <v>89</v>
      </c>
      <c r="B1"/>
      <c r="C1"/>
      <c r="D1"/>
      <c r="E1"/>
      <c r="F1"/>
      <c r="G1"/>
      <c r="H1"/>
    </row>
    <row r="2" spans="1:8" x14ac:dyDescent="0.25">
      <c r="A2" s="19" t="s">
        <v>68</v>
      </c>
      <c r="B2"/>
      <c r="C2"/>
      <c r="D2"/>
      <c r="E2"/>
      <c r="F2"/>
      <c r="G2"/>
      <c r="H2"/>
    </row>
    <row r="3" spans="1:8" x14ac:dyDescent="0.25">
      <c r="A3" t="s">
        <v>58</v>
      </c>
      <c r="B3"/>
      <c r="C3"/>
      <c r="D3"/>
      <c r="E3"/>
      <c r="F3"/>
      <c r="G3"/>
      <c r="H3"/>
    </row>
    <row r="4" spans="1:8" s="7" customFormat="1" x14ac:dyDescent="0.25">
      <c r="A4"/>
      <c r="B4" s="29">
        <v>41639</v>
      </c>
      <c r="C4" s="29">
        <v>42004</v>
      </c>
      <c r="D4" s="29"/>
      <c r="E4" s="29">
        <v>42551</v>
      </c>
      <c r="F4">
        <v>2017</v>
      </c>
      <c r="G4">
        <v>2018</v>
      </c>
      <c r="H4">
        <v>2019</v>
      </c>
    </row>
    <row r="5" spans="1:8" x14ac:dyDescent="0.25">
      <c r="A5" s="24" t="s">
        <v>69</v>
      </c>
      <c r="B5" s="1">
        <v>1665566934</v>
      </c>
      <c r="C5" s="1">
        <v>1419011609</v>
      </c>
      <c r="E5" s="1">
        <v>991718326</v>
      </c>
      <c r="F5" s="1">
        <v>822033964</v>
      </c>
      <c r="G5" s="1">
        <v>642213950</v>
      </c>
      <c r="H5" s="1">
        <v>733599254</v>
      </c>
    </row>
    <row r="6" spans="1:8" x14ac:dyDescent="0.25">
      <c r="A6" t="s">
        <v>10</v>
      </c>
      <c r="B6" s="10">
        <v>1205064960</v>
      </c>
      <c r="C6" s="10">
        <v>1013561828</v>
      </c>
      <c r="D6" s="10"/>
      <c r="E6" s="10">
        <v>857937138</v>
      </c>
      <c r="F6" s="1">
        <v>842259502</v>
      </c>
      <c r="G6" s="1">
        <v>615574578</v>
      </c>
      <c r="H6" s="1">
        <v>635935388</v>
      </c>
    </row>
    <row r="7" spans="1:8" x14ac:dyDescent="0.25">
      <c r="A7" s="24" t="s">
        <v>8</v>
      </c>
      <c r="B7" s="2">
        <f>B5-B6</f>
        <v>460501974</v>
      </c>
      <c r="C7" s="2">
        <f t="shared" ref="C7:E7" si="0">C5-C6</f>
        <v>405449781</v>
      </c>
      <c r="D7" s="2"/>
      <c r="E7" s="2">
        <f t="shared" si="0"/>
        <v>133781188</v>
      </c>
      <c r="F7" s="4">
        <f t="shared" ref="F7:H7" si="1">F5-F6</f>
        <v>-20225538</v>
      </c>
      <c r="G7" s="4">
        <f t="shared" si="1"/>
        <v>26639372</v>
      </c>
      <c r="H7" s="4">
        <f t="shared" si="1"/>
        <v>97663866</v>
      </c>
    </row>
    <row r="8" spans="1:8" x14ac:dyDescent="0.25">
      <c r="A8" s="25"/>
      <c r="B8" s="2"/>
      <c r="C8" s="2"/>
      <c r="D8" s="2"/>
      <c r="E8" s="2"/>
      <c r="F8" s="2"/>
      <c r="G8" s="2"/>
      <c r="H8" s="2"/>
    </row>
    <row r="9" spans="1:8" x14ac:dyDescent="0.25">
      <c r="A9" s="24" t="s">
        <v>70</v>
      </c>
      <c r="B9" s="2">
        <f>SUM(B10)</f>
        <v>56300918</v>
      </c>
      <c r="C9" s="2">
        <f t="shared" ref="C9:E9" si="2">SUM(C10)</f>
        <v>63495849</v>
      </c>
      <c r="D9" s="2"/>
      <c r="E9" s="2">
        <f t="shared" si="2"/>
        <v>67902429</v>
      </c>
      <c r="F9" s="2">
        <f t="shared" ref="F9:H9" si="3">SUM(F10)</f>
        <v>75837041</v>
      </c>
      <c r="G9" s="2">
        <f t="shared" si="3"/>
        <v>68019771</v>
      </c>
      <c r="H9" s="2">
        <f t="shared" si="3"/>
        <v>67224674</v>
      </c>
    </row>
    <row r="10" spans="1:8" x14ac:dyDescent="0.25">
      <c r="A10" s="1" t="s">
        <v>16</v>
      </c>
      <c r="B10" s="3">
        <v>56300918</v>
      </c>
      <c r="C10" s="1">
        <v>63495849</v>
      </c>
      <c r="D10" s="3"/>
      <c r="E10" s="1">
        <v>67902429</v>
      </c>
      <c r="F10" s="1">
        <v>75837041</v>
      </c>
      <c r="G10" s="1">
        <v>68019771</v>
      </c>
      <c r="H10" s="1">
        <v>67224674</v>
      </c>
    </row>
    <row r="11" spans="1:8" x14ac:dyDescent="0.25">
      <c r="A11" s="3"/>
    </row>
    <row r="12" spans="1:8" x14ac:dyDescent="0.25">
      <c r="A12" s="24" t="s">
        <v>9</v>
      </c>
      <c r="B12" s="2">
        <f>B7-B9</f>
        <v>404201056</v>
      </c>
      <c r="C12" s="2">
        <f t="shared" ref="C12:H12" si="4">C7-C9</f>
        <v>341953932</v>
      </c>
      <c r="D12" s="2"/>
      <c r="E12" s="2">
        <f t="shared" si="4"/>
        <v>65878759</v>
      </c>
      <c r="F12" s="2">
        <f t="shared" si="4"/>
        <v>-96062579</v>
      </c>
      <c r="G12" s="2">
        <f t="shared" si="4"/>
        <v>-41380399</v>
      </c>
      <c r="H12" s="2">
        <f t="shared" si="4"/>
        <v>30439192</v>
      </c>
    </row>
    <row r="13" spans="1:8" x14ac:dyDescent="0.25">
      <c r="A13" s="26" t="s">
        <v>71</v>
      </c>
      <c r="B13" s="2"/>
      <c r="C13" s="2"/>
      <c r="D13" s="2"/>
      <c r="E13" s="2"/>
      <c r="F13" s="2"/>
      <c r="G13" s="2"/>
      <c r="H13" s="2"/>
    </row>
    <row r="14" spans="1:8" x14ac:dyDescent="0.25">
      <c r="A14" s="1" t="s">
        <v>19</v>
      </c>
      <c r="B14" s="3">
        <v>42818077</v>
      </c>
      <c r="C14" s="3">
        <v>48137652</v>
      </c>
      <c r="D14" s="11"/>
      <c r="E14" s="11">
        <v>79534830</v>
      </c>
      <c r="F14" s="1">
        <v>178529520</v>
      </c>
      <c r="G14" s="1">
        <v>191116954</v>
      </c>
      <c r="H14" s="1">
        <v>254396515</v>
      </c>
    </row>
    <row r="15" spans="1:8" s="2" customFormat="1" x14ac:dyDescent="0.25">
      <c r="A15" s="2" t="s">
        <v>47</v>
      </c>
      <c r="D15" s="12"/>
      <c r="E15" s="12"/>
    </row>
    <row r="16" spans="1:8" x14ac:dyDescent="0.25">
      <c r="A16" s="1" t="s">
        <v>30</v>
      </c>
      <c r="B16" s="1">
        <v>1562998</v>
      </c>
      <c r="C16" s="1">
        <v>2805302</v>
      </c>
      <c r="E16" s="1">
        <v>0</v>
      </c>
    </row>
    <row r="17" spans="1:8" x14ac:dyDescent="0.25">
      <c r="A17" s="3" t="s">
        <v>31</v>
      </c>
      <c r="B17" s="11">
        <v>59070832</v>
      </c>
      <c r="C17" s="11">
        <v>48077105</v>
      </c>
      <c r="D17" s="3"/>
      <c r="E17" s="3">
        <v>64943863</v>
      </c>
      <c r="F17" s="1">
        <v>60842200</v>
      </c>
      <c r="G17" s="1">
        <v>58156743</v>
      </c>
      <c r="H17" s="1">
        <v>57981505</v>
      </c>
    </row>
    <row r="18" spans="1:8" x14ac:dyDescent="0.25">
      <c r="A18" s="24" t="s">
        <v>72</v>
      </c>
      <c r="B18" s="12">
        <f>B12-B14+B16+B17</f>
        <v>422016809</v>
      </c>
      <c r="C18" s="12">
        <f t="shared" ref="C18:E18" si="5">C12-C14+C16+C17</f>
        <v>344698687</v>
      </c>
      <c r="D18" s="12"/>
      <c r="E18" s="12">
        <f t="shared" si="5"/>
        <v>51287792</v>
      </c>
      <c r="F18" s="12">
        <f t="shared" ref="F18:H18" si="6">F12-F14+F16+F17</f>
        <v>-213749899</v>
      </c>
      <c r="G18" s="12">
        <f t="shared" si="6"/>
        <v>-174340610</v>
      </c>
      <c r="H18" s="12">
        <f t="shared" si="6"/>
        <v>-165975818</v>
      </c>
    </row>
    <row r="19" spans="1:8" x14ac:dyDescent="0.25">
      <c r="A19"/>
      <c r="B19" s="12"/>
      <c r="C19" s="12"/>
      <c r="D19" s="2"/>
      <c r="E19" s="2"/>
    </row>
    <row r="20" spans="1:8" x14ac:dyDescent="0.25">
      <c r="A20" s="20" t="s">
        <v>73</v>
      </c>
      <c r="B20" s="2">
        <f>SUM(B21:B22)</f>
        <v>-40191895</v>
      </c>
      <c r="C20" s="2">
        <f t="shared" ref="C20:E20" si="7">SUM(C21:C22)</f>
        <v>-38420517</v>
      </c>
      <c r="D20" s="2"/>
      <c r="E20" s="2">
        <f t="shared" si="7"/>
        <v>-21708066</v>
      </c>
      <c r="F20" s="2">
        <f t="shared" ref="F20:H20" si="8">SUM(F21:F22)</f>
        <v>-4495898</v>
      </c>
      <c r="G20" s="2">
        <f t="shared" si="8"/>
        <v>-4234024</v>
      </c>
      <c r="H20" s="2">
        <f t="shared" si="8"/>
        <v>-4331857</v>
      </c>
    </row>
    <row r="21" spans="1:8" x14ac:dyDescent="0.25">
      <c r="A21" s="3" t="s">
        <v>32</v>
      </c>
      <c r="B21" s="3">
        <v>-30150549</v>
      </c>
      <c r="C21" s="11">
        <v>-25746833</v>
      </c>
      <c r="D21" s="3"/>
      <c r="E21" s="3">
        <v>-7229448</v>
      </c>
      <c r="F21" s="1">
        <v>-2899404</v>
      </c>
      <c r="G21" s="1">
        <v>-4455837</v>
      </c>
      <c r="H21" s="1">
        <v>-4793629</v>
      </c>
    </row>
    <row r="22" spans="1:8" x14ac:dyDescent="0.25">
      <c r="A22" s="3" t="s">
        <v>33</v>
      </c>
      <c r="B22" s="3">
        <v>-10041346</v>
      </c>
      <c r="C22" s="11">
        <v>-12673684</v>
      </c>
      <c r="D22" s="3"/>
      <c r="E22" s="3">
        <v>-14478618</v>
      </c>
      <c r="F22" s="1">
        <v>-1596494</v>
      </c>
      <c r="G22" s="1">
        <v>221813</v>
      </c>
      <c r="H22" s="1">
        <v>461772</v>
      </c>
    </row>
    <row r="23" spans="1:8" x14ac:dyDescent="0.25">
      <c r="A23" s="24" t="s">
        <v>74</v>
      </c>
      <c r="B23" s="13">
        <f>SUM(B18,B20)</f>
        <v>381824914</v>
      </c>
      <c r="C23" s="13">
        <f t="shared" ref="C23:E23" si="9">SUM(C18,C20)</f>
        <v>306278170</v>
      </c>
      <c r="D23" s="13"/>
      <c r="E23" s="13">
        <f t="shared" si="9"/>
        <v>29579726</v>
      </c>
      <c r="F23" s="13">
        <f t="shared" ref="F23:H23" si="10">SUM(F18,F20)</f>
        <v>-218245797</v>
      </c>
      <c r="G23" s="13">
        <f t="shared" si="10"/>
        <v>-178574634</v>
      </c>
      <c r="H23" s="13">
        <f t="shared" si="10"/>
        <v>-170307675</v>
      </c>
    </row>
    <row r="24" spans="1:8" x14ac:dyDescent="0.25">
      <c r="A24" s="25"/>
      <c r="B24" s="12"/>
      <c r="C24" s="12"/>
      <c r="D24" s="12"/>
      <c r="E24" s="12"/>
      <c r="F24" s="12"/>
      <c r="G24" s="12"/>
      <c r="H24" s="12"/>
    </row>
    <row r="25" spans="1:8" s="9" customFormat="1" x14ac:dyDescent="0.25">
      <c r="A25" s="24" t="s">
        <v>75</v>
      </c>
      <c r="B25" s="15">
        <f>B23/('1'!B38/10)</f>
        <v>3.1266639125213573</v>
      </c>
      <c r="C25" s="15">
        <f>C23/('1'!C38/10)</f>
        <v>2.0064251846463637</v>
      </c>
      <c r="D25" s="15"/>
      <c r="E25" s="15">
        <f>E23/('1'!E38/10)</f>
        <v>0.17224576528291205</v>
      </c>
      <c r="F25" s="15">
        <f>F23/('1'!F38/10)</f>
        <v>-1.2708675639539078</v>
      </c>
      <c r="G25" s="15">
        <f>G23/('1'!G38/10)</f>
        <v>-1.0398583304472098</v>
      </c>
      <c r="H25" s="15">
        <f>H23/('1'!H38/10)</f>
        <v>-0.99171898393948832</v>
      </c>
    </row>
    <row r="26" spans="1:8" x14ac:dyDescent="0.25">
      <c r="A26" s="26" t="s">
        <v>76</v>
      </c>
      <c r="B26" s="1">
        <f>'1'!B38/10</f>
        <v>122118950</v>
      </c>
      <c r="C26" s="1">
        <f>'1'!C38/10</f>
        <v>152648687</v>
      </c>
      <c r="E26" s="1">
        <f>'1'!E38/10</f>
        <v>171729772</v>
      </c>
      <c r="F26" s="1">
        <f>'1'!F38/10</f>
        <v>171729772</v>
      </c>
      <c r="G26" s="1">
        <f>'1'!G38/10</f>
        <v>171729772</v>
      </c>
      <c r="H26" s="1">
        <f>'1'!H38/10</f>
        <v>171729772</v>
      </c>
    </row>
    <row r="49" spans="1:1" x14ac:dyDescent="0.25">
      <c r="A49" s="1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40"/>
  <sheetViews>
    <sheetView tabSelected="1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K16" sqref="K16"/>
    </sheetView>
  </sheetViews>
  <sheetFormatPr defaultRowHeight="15" x14ac:dyDescent="0.25"/>
  <cols>
    <col min="1" max="1" width="35.140625" style="1" customWidth="1"/>
    <col min="2" max="8" width="15" style="1" bestFit="1" customWidth="1"/>
    <col min="9" max="16384" width="9.140625" style="1"/>
  </cols>
  <sheetData>
    <row r="1" spans="1:8" x14ac:dyDescent="0.25">
      <c r="A1" s="28" t="s">
        <v>89</v>
      </c>
      <c r="B1"/>
      <c r="C1"/>
      <c r="D1"/>
      <c r="E1"/>
      <c r="F1"/>
      <c r="G1"/>
      <c r="H1"/>
    </row>
    <row r="2" spans="1:8" x14ac:dyDescent="0.25">
      <c r="A2" s="19" t="s">
        <v>77</v>
      </c>
      <c r="B2"/>
      <c r="C2"/>
      <c r="D2"/>
      <c r="E2"/>
      <c r="F2"/>
      <c r="G2"/>
      <c r="H2"/>
    </row>
    <row r="3" spans="1:8" x14ac:dyDescent="0.25">
      <c r="A3" t="s">
        <v>58</v>
      </c>
      <c r="B3"/>
      <c r="C3"/>
      <c r="D3"/>
      <c r="E3"/>
      <c r="F3"/>
      <c r="G3"/>
      <c r="H3"/>
    </row>
    <row r="4" spans="1:8" s="7" customFormat="1" x14ac:dyDescent="0.25">
      <c r="A4"/>
      <c r="B4" s="29">
        <v>41639</v>
      </c>
      <c r="C4" s="29">
        <v>42004</v>
      </c>
      <c r="D4" s="29"/>
      <c r="E4" s="29">
        <v>42551</v>
      </c>
      <c r="F4">
        <v>2017</v>
      </c>
      <c r="G4">
        <v>2018</v>
      </c>
      <c r="H4">
        <v>2019</v>
      </c>
    </row>
    <row r="5" spans="1:8" x14ac:dyDescent="0.25">
      <c r="A5" s="24" t="s">
        <v>78</v>
      </c>
    </row>
    <row r="6" spans="1:8" x14ac:dyDescent="0.25">
      <c r="A6" s="1" t="s">
        <v>17</v>
      </c>
      <c r="B6" s="1">
        <v>1410167427</v>
      </c>
      <c r="C6" s="1">
        <v>1143101490</v>
      </c>
      <c r="E6" s="1">
        <v>660690484</v>
      </c>
      <c r="F6" s="1">
        <v>749563995</v>
      </c>
      <c r="G6" s="1">
        <v>516577929</v>
      </c>
      <c r="H6" s="1">
        <v>636870963</v>
      </c>
    </row>
    <row r="7" spans="1:8" x14ac:dyDescent="0.25">
      <c r="A7" s="3" t="s">
        <v>18</v>
      </c>
      <c r="B7" s="1">
        <v>-1285514550</v>
      </c>
      <c r="C7" s="1">
        <v>-820389335</v>
      </c>
      <c r="E7" s="1">
        <v>-785459096</v>
      </c>
      <c r="F7" s="1">
        <v>-804585489</v>
      </c>
      <c r="G7" s="1">
        <v>-875138409</v>
      </c>
      <c r="H7" s="1">
        <v>-481297106</v>
      </c>
    </row>
    <row r="8" spans="1:8" x14ac:dyDescent="0.25">
      <c r="A8" s="3" t="s">
        <v>48</v>
      </c>
      <c r="B8" s="1">
        <f t="shared" ref="B8:C8" si="0">B6+B7</f>
        <v>124652877</v>
      </c>
      <c r="C8" s="1">
        <f t="shared" si="0"/>
        <v>322712155</v>
      </c>
      <c r="E8" s="1">
        <f t="shared" ref="E8:H8" si="1">E6+E7</f>
        <v>-124768612</v>
      </c>
      <c r="F8" s="1">
        <f t="shared" si="1"/>
        <v>-55021494</v>
      </c>
      <c r="G8" s="1">
        <f t="shared" si="1"/>
        <v>-358560480</v>
      </c>
      <c r="H8" s="1">
        <f t="shared" si="1"/>
        <v>155573857</v>
      </c>
    </row>
    <row r="9" spans="1:8" x14ac:dyDescent="0.25">
      <c r="A9" s="3" t="s">
        <v>20</v>
      </c>
      <c r="B9" s="1">
        <v>-39376789</v>
      </c>
      <c r="C9" s="1">
        <v>-25753475</v>
      </c>
      <c r="E9" s="1">
        <v>-19175486</v>
      </c>
      <c r="F9" s="1">
        <v>-15239564</v>
      </c>
      <c r="G9" s="1">
        <v>-11908256</v>
      </c>
      <c r="H9" s="1">
        <v>-5458200</v>
      </c>
    </row>
    <row r="10" spans="1:8" x14ac:dyDescent="0.25">
      <c r="A10" s="3" t="s">
        <v>41</v>
      </c>
      <c r="B10" s="1">
        <v>54891725</v>
      </c>
      <c r="C10" s="1">
        <v>30594078</v>
      </c>
      <c r="E10" s="1">
        <v>2529461</v>
      </c>
      <c r="F10" s="1">
        <v>434738</v>
      </c>
      <c r="G10" s="1">
        <v>3875292</v>
      </c>
      <c r="H10" s="1">
        <v>23290634</v>
      </c>
    </row>
    <row r="11" spans="1:8" ht="15.75" x14ac:dyDescent="0.25">
      <c r="A11" s="27"/>
      <c r="B11" s="4">
        <f t="shared" ref="B11:C11" si="2">SUM(B8:B10)</f>
        <v>140167813</v>
      </c>
      <c r="C11" s="4">
        <f t="shared" si="2"/>
        <v>327552758</v>
      </c>
      <c r="D11" s="4"/>
      <c r="E11" s="4">
        <f>SUM(E8:E10)</f>
        <v>-141414637</v>
      </c>
      <c r="F11" s="4">
        <f t="shared" ref="F11:H11" si="3">SUM(F8:F10)</f>
        <v>-69826320</v>
      </c>
      <c r="G11" s="4">
        <f t="shared" si="3"/>
        <v>-366593444</v>
      </c>
      <c r="H11" s="4">
        <f t="shared" si="3"/>
        <v>173406291</v>
      </c>
    </row>
    <row r="12" spans="1:8" ht="15.75" x14ac:dyDescent="0.25">
      <c r="A12" s="27"/>
    </row>
    <row r="13" spans="1:8" x14ac:dyDescent="0.25">
      <c r="A13" s="24" t="s">
        <v>79</v>
      </c>
    </row>
    <row r="14" spans="1:8" x14ac:dyDescent="0.25">
      <c r="A14" s="5" t="s">
        <v>12</v>
      </c>
      <c r="B14" s="1">
        <v>-167371690</v>
      </c>
      <c r="C14" s="1">
        <v>-208199086</v>
      </c>
      <c r="E14" s="1">
        <v>-308028837</v>
      </c>
      <c r="F14" s="1">
        <v>-138791070</v>
      </c>
      <c r="G14" s="1">
        <v>-84611085</v>
      </c>
      <c r="H14" s="1">
        <v>-75721039</v>
      </c>
    </row>
    <row r="15" spans="1:8" x14ac:dyDescent="0.25">
      <c r="A15" s="5" t="s">
        <v>13</v>
      </c>
      <c r="B15" s="1">
        <v>-233393053</v>
      </c>
      <c r="C15" s="1">
        <v>-227506991</v>
      </c>
      <c r="E15" s="1">
        <v>-315149087</v>
      </c>
      <c r="F15" s="1">
        <v>-188089989</v>
      </c>
      <c r="G15" s="1">
        <v>-110017537</v>
      </c>
      <c r="H15" s="1">
        <v>-62398323</v>
      </c>
    </row>
    <row r="16" spans="1:8" ht="30" x14ac:dyDescent="0.25">
      <c r="A16" s="5" t="s">
        <v>34</v>
      </c>
      <c r="B16" s="1">
        <v>1595650</v>
      </c>
      <c r="C16" s="1">
        <v>1662675</v>
      </c>
      <c r="E16" s="1">
        <v>458622</v>
      </c>
      <c r="F16" s="1">
        <v>682975</v>
      </c>
      <c r="G16" s="1">
        <v>226600</v>
      </c>
      <c r="H16" s="1">
        <v>332500</v>
      </c>
    </row>
    <row r="17" spans="1:8" x14ac:dyDescent="0.25">
      <c r="A17" s="5" t="s">
        <v>35</v>
      </c>
      <c r="B17" s="1">
        <v>64479051</v>
      </c>
      <c r="C17" s="1">
        <v>23993846</v>
      </c>
      <c r="E17" s="1">
        <v>4387413</v>
      </c>
      <c r="F17" s="1">
        <v>-1613397</v>
      </c>
      <c r="G17" s="1">
        <v>1534000</v>
      </c>
      <c r="H17" s="1">
        <v>0</v>
      </c>
    </row>
    <row r="18" spans="1:8" x14ac:dyDescent="0.25">
      <c r="A18" s="5" t="s">
        <v>36</v>
      </c>
      <c r="B18" s="1">
        <v>-16169450</v>
      </c>
      <c r="C18" s="1">
        <v>-193216800</v>
      </c>
      <c r="E18" s="1">
        <v>-17571051</v>
      </c>
      <c r="F18" s="1">
        <v>-33390188</v>
      </c>
      <c r="G18" s="1">
        <v>-1343067</v>
      </c>
      <c r="H18" s="1">
        <v>18840096</v>
      </c>
    </row>
    <row r="19" spans="1:8" ht="30" x14ac:dyDescent="0.25">
      <c r="A19" s="5" t="s">
        <v>90</v>
      </c>
      <c r="E19" s="1">
        <v>-3423800</v>
      </c>
    </row>
    <row r="20" spans="1:8" x14ac:dyDescent="0.25">
      <c r="A20" s="25"/>
      <c r="B20" s="4">
        <f>SUM(B14:B19)</f>
        <v>-350859492</v>
      </c>
      <c r="C20" s="4">
        <f t="shared" ref="C20:H20" si="4">SUM(C14:C19)</f>
        <v>-603266356</v>
      </c>
      <c r="D20" s="4"/>
      <c r="E20" s="4">
        <f t="shared" si="4"/>
        <v>-639326740</v>
      </c>
      <c r="F20" s="4">
        <f t="shared" si="4"/>
        <v>-361201669</v>
      </c>
      <c r="G20" s="4">
        <f t="shared" si="4"/>
        <v>-194211089</v>
      </c>
      <c r="H20" s="4">
        <f t="shared" si="4"/>
        <v>-118946766</v>
      </c>
    </row>
    <row r="21" spans="1:8" x14ac:dyDescent="0.25">
      <c r="A21"/>
    </row>
    <row r="22" spans="1:8" x14ac:dyDescent="0.25">
      <c r="A22" s="24" t="s">
        <v>80</v>
      </c>
    </row>
    <row r="23" spans="1:8" x14ac:dyDescent="0.25">
      <c r="A23" s="3" t="s">
        <v>5</v>
      </c>
      <c r="B23" s="3">
        <v>0</v>
      </c>
      <c r="C23" s="3">
        <v>0</v>
      </c>
      <c r="D23" s="3"/>
      <c r="E23" s="3">
        <v>1000</v>
      </c>
      <c r="F23" s="1">
        <v>4000</v>
      </c>
    </row>
    <row r="24" spans="1:8" x14ac:dyDescent="0.25">
      <c r="A24" s="3" t="s">
        <v>37</v>
      </c>
      <c r="B24" s="1">
        <v>638693425</v>
      </c>
      <c r="C24" s="1">
        <v>939771287</v>
      </c>
      <c r="E24" s="1">
        <v>1823525307</v>
      </c>
      <c r="F24" s="1">
        <v>2708212104</v>
      </c>
      <c r="G24" s="1">
        <v>1373584964</v>
      </c>
      <c r="H24" s="1">
        <v>655055412</v>
      </c>
    </row>
    <row r="25" spans="1:8" x14ac:dyDescent="0.25">
      <c r="A25" s="1" t="s">
        <v>38</v>
      </c>
      <c r="B25" s="1">
        <v>-456989090</v>
      </c>
      <c r="C25" s="1">
        <v>-1025796103</v>
      </c>
      <c r="E25" s="1">
        <v>-969911668</v>
      </c>
      <c r="F25" s="1">
        <v>-2089413502</v>
      </c>
      <c r="G25" s="1">
        <v>-1189434119</v>
      </c>
      <c r="H25" s="1">
        <v>-1060783021</v>
      </c>
    </row>
    <row r="26" spans="1:8" x14ac:dyDescent="0.25">
      <c r="A26" s="1" t="s">
        <v>39</v>
      </c>
      <c r="B26" s="1">
        <v>12121162</v>
      </c>
      <c r="C26" s="1">
        <v>169389794</v>
      </c>
      <c r="E26" s="1">
        <v>-27095116</v>
      </c>
      <c r="F26" s="1">
        <v>21074906</v>
      </c>
      <c r="G26" s="1">
        <v>-10176131</v>
      </c>
      <c r="H26" s="1">
        <v>20277544</v>
      </c>
    </row>
    <row r="27" spans="1:8" x14ac:dyDescent="0.25">
      <c r="A27" s="1" t="s">
        <v>51</v>
      </c>
      <c r="E27" s="1">
        <v>0</v>
      </c>
      <c r="F27" s="1">
        <v>0</v>
      </c>
      <c r="G27" s="1">
        <v>1176655851</v>
      </c>
      <c r="H27" s="1">
        <v>1106543904</v>
      </c>
    </row>
    <row r="28" spans="1:8" x14ac:dyDescent="0.25">
      <c r="A28" s="1" t="s">
        <v>52</v>
      </c>
      <c r="E28" s="1">
        <v>0</v>
      </c>
      <c r="F28" s="1">
        <v>0</v>
      </c>
      <c r="G28" s="1">
        <v>-588744254</v>
      </c>
      <c r="H28" s="1">
        <v>-509312402</v>
      </c>
    </row>
    <row r="29" spans="1:8" x14ac:dyDescent="0.25">
      <c r="A29" s="1" t="s">
        <v>40</v>
      </c>
      <c r="B29" s="1">
        <v>-42818077</v>
      </c>
      <c r="C29" s="1">
        <v>-48137652</v>
      </c>
      <c r="E29" s="1">
        <v>-79534830</v>
      </c>
      <c r="F29" s="1">
        <v>-178529520</v>
      </c>
      <c r="G29" s="1">
        <v>-191116954</v>
      </c>
      <c r="H29" s="1">
        <v>-254396515</v>
      </c>
    </row>
    <row r="30" spans="1:8" x14ac:dyDescent="0.25">
      <c r="A30" s="1" t="s">
        <v>91</v>
      </c>
      <c r="B30" s="1">
        <v>-78486063</v>
      </c>
      <c r="C30" s="1">
        <v>-5116900</v>
      </c>
      <c r="E30" s="1">
        <v>-256817</v>
      </c>
      <c r="F30" s="1">
        <v>-22270761</v>
      </c>
      <c r="G30" s="1">
        <v>-5460560</v>
      </c>
      <c r="H30" s="1">
        <v>-66605</v>
      </c>
    </row>
    <row r="31" spans="1:8" x14ac:dyDescent="0.25">
      <c r="A31" s="1" t="s">
        <v>46</v>
      </c>
      <c r="B31" s="1">
        <v>0</v>
      </c>
      <c r="C31" s="1">
        <v>0</v>
      </c>
      <c r="E31" s="1">
        <v>-819120</v>
      </c>
      <c r="F31" s="1">
        <v>-1339941</v>
      </c>
      <c r="G31" s="1">
        <v>-1517471</v>
      </c>
      <c r="H31" s="1">
        <v>-2636874</v>
      </c>
    </row>
    <row r="32" spans="1:8" x14ac:dyDescent="0.25">
      <c r="A32" s="1" t="s">
        <v>44</v>
      </c>
      <c r="B32" s="1">
        <v>0</v>
      </c>
      <c r="C32" s="1">
        <v>0</v>
      </c>
      <c r="E32" s="1">
        <v>9850000</v>
      </c>
      <c r="F32" s="1">
        <v>0</v>
      </c>
      <c r="G32" s="1">
        <v>2301514</v>
      </c>
    </row>
    <row r="33" spans="1:8" x14ac:dyDescent="0.25">
      <c r="A33" s="25"/>
      <c r="B33" s="6">
        <f t="shared" ref="B33:H33" si="5">SUM(B23:B32)</f>
        <v>72521357</v>
      </c>
      <c r="C33" s="6">
        <f t="shared" si="5"/>
        <v>30110426</v>
      </c>
      <c r="D33" s="6"/>
      <c r="E33" s="6">
        <f t="shared" si="5"/>
        <v>755758756</v>
      </c>
      <c r="F33" s="6">
        <f t="shared" si="5"/>
        <v>437737286</v>
      </c>
      <c r="G33" s="6">
        <f t="shared" si="5"/>
        <v>566092840</v>
      </c>
      <c r="H33" s="6">
        <f t="shared" si="5"/>
        <v>-45318557</v>
      </c>
    </row>
    <row r="34" spans="1:8" x14ac:dyDescent="0.25">
      <c r="A34"/>
    </row>
    <row r="35" spans="1:8" x14ac:dyDescent="0.25">
      <c r="A35" s="25" t="s">
        <v>81</v>
      </c>
      <c r="B35" s="2">
        <f t="shared" ref="B35:H35" si="6">SUM(B11,B20,B33)</f>
        <v>-138170322</v>
      </c>
      <c r="C35" s="2">
        <f t="shared" si="6"/>
        <v>-245603172</v>
      </c>
      <c r="D35" s="2"/>
      <c r="E35" s="2">
        <f t="shared" si="6"/>
        <v>-24982621</v>
      </c>
      <c r="F35" s="2">
        <f t="shared" si="6"/>
        <v>6709297</v>
      </c>
      <c r="G35" s="2">
        <f t="shared" si="6"/>
        <v>5288307</v>
      </c>
      <c r="H35" s="2">
        <f t="shared" si="6"/>
        <v>9140968</v>
      </c>
    </row>
    <row r="36" spans="1:8" x14ac:dyDescent="0.25">
      <c r="A36" s="26" t="s">
        <v>82</v>
      </c>
      <c r="B36" s="1">
        <v>450570623</v>
      </c>
      <c r="C36" s="1">
        <v>312400301</v>
      </c>
      <c r="E36" s="1">
        <v>35810010</v>
      </c>
      <c r="F36" s="1">
        <v>10827388</v>
      </c>
      <c r="G36" s="1">
        <v>17536685</v>
      </c>
      <c r="H36" s="1">
        <v>22824992</v>
      </c>
    </row>
    <row r="37" spans="1:8" x14ac:dyDescent="0.25">
      <c r="A37" s="24" t="s">
        <v>83</v>
      </c>
      <c r="B37" s="2">
        <f>SUM(B35:B36)</f>
        <v>312400301</v>
      </c>
      <c r="C37" s="2">
        <f t="shared" ref="C37:H37" si="7">SUM(C35:C36)</f>
        <v>66797129</v>
      </c>
      <c r="D37" s="2"/>
      <c r="E37" s="2">
        <f t="shared" si="7"/>
        <v>10827389</v>
      </c>
      <c r="F37" s="2">
        <f t="shared" si="7"/>
        <v>17536685</v>
      </c>
      <c r="G37" s="2">
        <f t="shared" si="7"/>
        <v>22824992</v>
      </c>
      <c r="H37" s="2">
        <f t="shared" si="7"/>
        <v>31965960</v>
      </c>
    </row>
    <row r="38" spans="1:8" x14ac:dyDescent="0.25">
      <c r="A38"/>
      <c r="B38" s="2"/>
      <c r="C38" s="2"/>
      <c r="D38" s="2"/>
      <c r="E38" s="2"/>
    </row>
    <row r="39" spans="1:8" s="9" customFormat="1" x14ac:dyDescent="0.25">
      <c r="A39" s="24" t="s">
        <v>84</v>
      </c>
      <c r="B39" s="8">
        <f>B11/('1'!B38/10)</f>
        <v>1.147797397537401</v>
      </c>
      <c r="C39" s="8">
        <f>C11/('1'!C38/10)</f>
        <v>2.1457947948153659</v>
      </c>
      <c r="D39" s="8"/>
      <c r="E39" s="8">
        <f>E11/('1'!E38/10)</f>
        <v>-0.82347187300755287</v>
      </c>
      <c r="F39" s="8">
        <f>F11/('1'!F38/10)</f>
        <v>-0.4066057922676331</v>
      </c>
      <c r="G39" s="8">
        <f>G11/('1'!G38/10)</f>
        <v>-2.1347110622146519</v>
      </c>
      <c r="H39" s="8">
        <f>H11/('1'!H38/10)</f>
        <v>1.0097625413489748</v>
      </c>
    </row>
    <row r="40" spans="1:8" x14ac:dyDescent="0.25">
      <c r="A40" s="24" t="s">
        <v>85</v>
      </c>
      <c r="B40" s="1">
        <f>'1'!B38/10</f>
        <v>122118950</v>
      </c>
      <c r="C40" s="1">
        <f>'1'!C38/10</f>
        <v>152648687</v>
      </c>
      <c r="E40" s="1">
        <f>'1'!E38/10</f>
        <v>171729772</v>
      </c>
      <c r="F40" s="1">
        <f>'1'!F38/10</f>
        <v>171729772</v>
      </c>
      <c r="G40" s="1">
        <f>'1'!G38/10</f>
        <v>171729772</v>
      </c>
      <c r="H40" s="1">
        <f>'1'!H38/10</f>
        <v>171729772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RowHeight="15" x14ac:dyDescent="0.25"/>
  <cols>
    <col min="1" max="1" width="16.5703125" bestFit="1" customWidth="1"/>
  </cols>
  <sheetData>
    <row r="1" spans="1:8" s="1" customFormat="1" x14ac:dyDescent="0.25">
      <c r="A1" s="28" t="s">
        <v>89</v>
      </c>
      <c r="B1"/>
      <c r="C1"/>
      <c r="D1"/>
      <c r="E1"/>
      <c r="F1"/>
    </row>
    <row r="2" spans="1:8" s="1" customFormat="1" x14ac:dyDescent="0.25">
      <c r="A2" s="19" t="s">
        <v>57</v>
      </c>
      <c r="B2"/>
      <c r="C2"/>
      <c r="D2"/>
      <c r="E2"/>
      <c r="F2"/>
    </row>
    <row r="3" spans="1:8" s="1" customFormat="1" x14ac:dyDescent="0.25">
      <c r="A3" t="s">
        <v>58</v>
      </c>
      <c r="B3"/>
      <c r="C3"/>
      <c r="D3"/>
      <c r="E3"/>
      <c r="F3"/>
    </row>
    <row r="4" spans="1:8" s="7" customFormat="1" x14ac:dyDescent="0.25">
      <c r="A4"/>
      <c r="B4">
        <v>2013</v>
      </c>
      <c r="C4">
        <v>2014</v>
      </c>
      <c r="D4">
        <v>2015</v>
      </c>
      <c r="E4">
        <v>2016</v>
      </c>
      <c r="F4">
        <v>2017</v>
      </c>
    </row>
    <row r="5" spans="1:8" x14ac:dyDescent="0.25">
      <c r="A5" t="s">
        <v>86</v>
      </c>
      <c r="B5" s="17">
        <f>'2'!B23/'1'!B18</f>
        <v>8.2152582024853857E-2</v>
      </c>
      <c r="C5" s="17">
        <f>'2'!C23/'1'!C18</f>
        <v>5.55854587296001E-2</v>
      </c>
      <c r="D5" s="17" t="e">
        <f>'2'!D23/'1'!D18</f>
        <v>#DIV/0!</v>
      </c>
      <c r="E5" s="17">
        <f>'2'!E23/'1'!E18</f>
        <v>4.702612714221472E-3</v>
      </c>
      <c r="F5" s="17">
        <f>'2'!F23/'1'!F18</f>
        <v>-3.3250534338226195E-2</v>
      </c>
      <c r="G5" s="17"/>
      <c r="H5" s="17"/>
    </row>
    <row r="6" spans="1:8" x14ac:dyDescent="0.25">
      <c r="A6" t="s">
        <v>87</v>
      </c>
      <c r="B6" s="17">
        <f>'2'!B23/'1'!B37</f>
        <v>9.9707784040690181E-2</v>
      </c>
      <c r="C6" s="17">
        <f>'2'!C23/'1'!C37</f>
        <v>7.4054812450529722E-2</v>
      </c>
      <c r="D6" s="17" t="e">
        <f>'2'!D23/'1'!D37</f>
        <v>#DIV/0!</v>
      </c>
      <c r="E6" s="17">
        <f>'2'!E23/'1'!E37</f>
        <v>6.9964194831725343E-3</v>
      </c>
      <c r="F6" s="17">
        <f>'2'!F23/'1'!F37</f>
        <v>-5.5045489699466391E-2</v>
      </c>
      <c r="G6" s="17"/>
      <c r="H6" s="17"/>
    </row>
    <row r="7" spans="1:8" x14ac:dyDescent="0.25">
      <c r="A7" t="s">
        <v>53</v>
      </c>
      <c r="B7" s="16">
        <f>'1'!B24/'1'!B37</f>
        <v>0</v>
      </c>
      <c r="C7" s="16">
        <f>'1'!C24/'1'!C37</f>
        <v>0</v>
      </c>
      <c r="D7" s="16" t="e">
        <f>'1'!D24/'1'!D37</f>
        <v>#DIV/0!</v>
      </c>
      <c r="E7" s="16">
        <f>'1'!E24/'1'!E37</f>
        <v>0</v>
      </c>
      <c r="F7" s="16">
        <f>'1'!F24/'1'!F37</f>
        <v>0.14135386238814027</v>
      </c>
      <c r="G7" s="16"/>
      <c r="H7" s="16"/>
    </row>
    <row r="8" spans="1:8" x14ac:dyDescent="0.25">
      <c r="A8" t="s">
        <v>54</v>
      </c>
      <c r="B8" s="18">
        <f>'1'!B11/'1'!B27</f>
        <v>3.2130987226374428</v>
      </c>
      <c r="C8" s="18">
        <f>'1'!C11/'1'!C27</f>
        <v>2.1328173106079471</v>
      </c>
      <c r="D8" s="18" t="e">
        <f>'1'!D11/'1'!D27</f>
        <v>#DIV/0!</v>
      </c>
      <c r="E8" s="18">
        <f>'1'!E11/'1'!E27</f>
        <v>1.5206012038205419</v>
      </c>
      <c r="F8" s="18">
        <f>'1'!F11/'1'!F27</f>
        <v>1.5478157785555675</v>
      </c>
      <c r="G8" s="18"/>
      <c r="H8" s="18"/>
    </row>
    <row r="9" spans="1:8" x14ac:dyDescent="0.25">
      <c r="A9" t="s">
        <v>55</v>
      </c>
      <c r="B9" s="17">
        <f>'2'!B23/'2'!B5</f>
        <v>0.22924621413023322</v>
      </c>
      <c r="C9" s="17">
        <f>'2'!C23/'2'!C5</f>
        <v>0.21583908690911915</v>
      </c>
      <c r="D9" s="17" t="e">
        <f>'2'!D23/'2'!D5</f>
        <v>#DIV/0!</v>
      </c>
      <c r="E9" s="17">
        <f>'2'!E23/'2'!E5</f>
        <v>2.9826741348329182E-2</v>
      </c>
      <c r="F9" s="17">
        <f>'2'!F23/'2'!F5</f>
        <v>-0.26549486585447218</v>
      </c>
      <c r="G9" s="17"/>
      <c r="H9" s="17"/>
    </row>
    <row r="10" spans="1:8" x14ac:dyDescent="0.25">
      <c r="A10" t="s">
        <v>56</v>
      </c>
      <c r="B10" s="17">
        <f>'2'!B12/'2'!B5</f>
        <v>0.2426807639782311</v>
      </c>
      <c r="C10" s="17">
        <f>'2'!C12/'2'!C5</f>
        <v>0.24098036255036726</v>
      </c>
      <c r="D10" s="17" t="e">
        <f>'2'!D12/'2'!D5</f>
        <v>#DIV/0!</v>
      </c>
      <c r="E10" s="17">
        <f>'2'!E12/'2'!E5</f>
        <v>6.6428901506454571E-2</v>
      </c>
      <c r="F10" s="17">
        <f>'2'!F12/'2'!F5</f>
        <v>-0.11685962284643509</v>
      </c>
      <c r="G10" s="17"/>
      <c r="H10" s="17"/>
    </row>
    <row r="11" spans="1:8" x14ac:dyDescent="0.25">
      <c r="A11" t="s">
        <v>88</v>
      </c>
      <c r="B11" s="17">
        <f>'2'!B23/('1'!B37+'1'!B24)</f>
        <v>9.9707784040690181E-2</v>
      </c>
      <c r="C11" s="17">
        <f>'2'!C23/('1'!C37+'1'!C24)</f>
        <v>7.4054812450529722E-2</v>
      </c>
      <c r="D11" s="17" t="e">
        <f>'2'!D23/('1'!D37+'1'!D24)</f>
        <v>#DIV/0!</v>
      </c>
      <c r="E11" s="17">
        <f>'2'!E23/('1'!E37+'1'!E24)</f>
        <v>6.9964194831725343E-3</v>
      </c>
      <c r="F11" s="17">
        <f>'2'!F23/('1'!F37+'1'!F24)</f>
        <v>-4.8228241488832035E-2</v>
      </c>
      <c r="G11" s="17"/>
      <c r="H11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2020-04-11T14:34:57Z</dcterms:modified>
</cp:coreProperties>
</file>