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9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37" i="1" l="1"/>
  <c r="D48" i="1" s="1"/>
  <c r="D49" i="1" s="1"/>
  <c r="E37" i="1"/>
  <c r="E48" i="1" s="1"/>
  <c r="E49" i="1" s="1"/>
  <c r="F37" i="1"/>
  <c r="F48" i="1" s="1"/>
  <c r="F49" i="1" s="1"/>
  <c r="G37" i="1"/>
  <c r="G48" i="1" s="1"/>
  <c r="G49" i="1" s="1"/>
  <c r="H37" i="1"/>
  <c r="H48" i="1" s="1"/>
  <c r="H49" i="1" s="1"/>
  <c r="C37" i="1"/>
  <c r="C48" i="1" s="1"/>
  <c r="C49" i="1" s="1"/>
  <c r="C31" i="2"/>
  <c r="D31" i="2"/>
  <c r="E31" i="2"/>
  <c r="F31" i="2"/>
  <c r="G31" i="2"/>
  <c r="B31" i="2"/>
  <c r="C25" i="2"/>
  <c r="D25" i="2"/>
  <c r="E25" i="2"/>
  <c r="F25" i="2"/>
  <c r="G25" i="2"/>
  <c r="B25" i="2"/>
  <c r="F15" i="2" l="1"/>
  <c r="G12" i="1"/>
  <c r="H12" i="1"/>
  <c r="G22" i="1"/>
  <c r="H51" i="1"/>
  <c r="D16" i="2"/>
  <c r="E16" i="2"/>
  <c r="F16" i="2"/>
  <c r="F22" i="2" l="1"/>
  <c r="C30" i="1"/>
  <c r="D30" i="1"/>
  <c r="E30" i="1"/>
  <c r="F30" i="1"/>
  <c r="G30" i="1"/>
  <c r="C23" i="1"/>
  <c r="D23" i="1"/>
  <c r="E23" i="1"/>
  <c r="F23" i="1"/>
  <c r="G23" i="1"/>
  <c r="C12" i="1"/>
  <c r="C22" i="1" s="1"/>
  <c r="D12" i="1"/>
  <c r="D22" i="1" s="1"/>
  <c r="E12" i="1"/>
  <c r="E22" i="1" s="1"/>
  <c r="F12" i="1"/>
  <c r="F22" i="1" s="1"/>
  <c r="G36" i="2"/>
  <c r="E35" i="1" l="1"/>
  <c r="D35" i="1"/>
  <c r="C35" i="1"/>
  <c r="F35" i="1"/>
  <c r="D15" i="2" l="1"/>
  <c r="D22" i="2" s="1"/>
  <c r="E15" i="2"/>
  <c r="E22" i="2" s="1"/>
  <c r="G15" i="2"/>
  <c r="H50" i="3" l="1"/>
  <c r="C45" i="3"/>
  <c r="D45" i="3"/>
  <c r="E45" i="3"/>
  <c r="F45" i="3"/>
  <c r="G45" i="3"/>
  <c r="C49" i="3"/>
  <c r="D49" i="3"/>
  <c r="E49" i="3"/>
  <c r="F49" i="3"/>
  <c r="G49" i="3"/>
  <c r="H49" i="3"/>
  <c r="H47" i="3"/>
  <c r="H45" i="3"/>
  <c r="H43" i="3"/>
  <c r="H36" i="3"/>
  <c r="H9" i="3"/>
  <c r="F34" i="2"/>
  <c r="D34" i="2"/>
  <c r="E34" i="2"/>
  <c r="G16" i="2"/>
  <c r="G22" i="2" s="1"/>
  <c r="B15" i="2" l="1"/>
  <c r="H22" i="1"/>
  <c r="G34" i="2" l="1"/>
  <c r="G35" i="2" s="1"/>
  <c r="G50" i="1"/>
  <c r="H23" i="1"/>
  <c r="H30" i="1"/>
  <c r="H50" i="1" l="1"/>
  <c r="D51" i="1"/>
  <c r="C36" i="2" s="1"/>
  <c r="E51" i="1"/>
  <c r="D36" i="2" s="1"/>
  <c r="F51" i="1"/>
  <c r="E36" i="2" s="1"/>
  <c r="G51" i="1"/>
  <c r="F36" i="2" s="1"/>
  <c r="C51" i="1"/>
  <c r="B36" i="2" s="1"/>
  <c r="C16" i="2" l="1"/>
  <c r="C15" i="2"/>
  <c r="B16" i="2"/>
  <c r="B22" i="2" s="1"/>
  <c r="B34" i="2" l="1"/>
  <c r="C22" i="2"/>
  <c r="C34" i="2" s="1"/>
  <c r="C43" i="3"/>
  <c r="C47" i="3" s="1"/>
  <c r="D43" i="3"/>
  <c r="C9" i="3"/>
  <c r="C13" i="3"/>
  <c r="C36" i="3" s="1"/>
  <c r="C19" i="3"/>
  <c r="C18" i="3"/>
  <c r="D19" i="3"/>
  <c r="D18" i="3"/>
  <c r="D9" i="3"/>
  <c r="D50" i="1"/>
  <c r="C50" i="1"/>
  <c r="C35" i="2" l="1"/>
  <c r="B35" i="2"/>
  <c r="D36" i="3"/>
  <c r="D47" i="3" s="1"/>
  <c r="E35" i="2"/>
  <c r="F35" i="2"/>
  <c r="D35" i="2"/>
  <c r="F50" i="1"/>
  <c r="E50" i="1"/>
</calcChain>
</file>

<file path=xl/sharedStrings.xml><?xml version="1.0" encoding="utf-8"?>
<sst xmlns="http://schemas.openxmlformats.org/spreadsheetml/2006/main" count="156" uniqueCount="113">
  <si>
    <t>Green Delta Insurance Company Limited</t>
  </si>
  <si>
    <t>Particulars</t>
  </si>
  <si>
    <t>Revaluation Reserve</t>
  </si>
  <si>
    <t>-</t>
  </si>
  <si>
    <t>Premium on Right Share/ Share Premium</t>
  </si>
  <si>
    <t>Asset Revaluation Reserve</t>
  </si>
  <si>
    <t>Reserve For Exceptional Losses</t>
  </si>
  <si>
    <t>Investment Fluctuation Fund</t>
  </si>
  <si>
    <t>Dividend Equalization Fund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</si>
  <si>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</si>
  <si>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</si>
  <si>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</si>
  <si>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</si>
  <si>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</si>
  <si>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</si>
  <si>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</si>
  <si>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</si>
  <si>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</si>
  <si>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</si>
  <si>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</si>
  <si>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Loans &amp; Advances</t>
  </si>
  <si>
    <t>Investment (At cost)</t>
  </si>
  <si>
    <t>Long Term</t>
  </si>
  <si>
    <t>Other Long Term Investment</t>
  </si>
  <si>
    <t>Outstanding Premium</t>
  </si>
  <si>
    <t>Amount Due From Other Persons Or Bodies Carrying On Insurance Business</t>
  </si>
  <si>
    <t>Sundry Debtors</t>
  </si>
  <si>
    <t>Cash &amp; Bank Balances</t>
  </si>
  <si>
    <t>Land &amp; Land Development Cost</t>
  </si>
  <si>
    <t>Stock Of Printing Materials At Cost</t>
  </si>
  <si>
    <t>Fixed Assets</t>
  </si>
  <si>
    <t>Income from Investment and Other Sources</t>
  </si>
  <si>
    <t>Brokerage Commission and Others</t>
  </si>
  <si>
    <t>Interest,Dividend &amp; Rents</t>
  </si>
  <si>
    <t>Profit On Debenture</t>
  </si>
  <si>
    <t>Interest Income</t>
  </si>
  <si>
    <t>House Rent Income</t>
  </si>
  <si>
    <t>Brokerage Commission &amp; Others Less Direct Expenses</t>
  </si>
  <si>
    <t>Interest &amp; Others Income</t>
  </si>
  <si>
    <t>Capital gain/Profit On Sale Of Assets</t>
  </si>
  <si>
    <t>Profit/Loss Transferred From:</t>
  </si>
  <si>
    <t>Fire Revenue Account</t>
  </si>
  <si>
    <t>Marine Cargo Revenue Account</t>
  </si>
  <si>
    <t>Marine Revenue Account</t>
  </si>
  <si>
    <t>Motor Revenue Account</t>
  </si>
  <si>
    <t>Miscellaneous Revenue Account</t>
  </si>
  <si>
    <t>Directors Fee</t>
  </si>
  <si>
    <t>Audit Fees</t>
  </si>
  <si>
    <t>Depreciation</t>
  </si>
  <si>
    <t>Collection From Premium &amp; Other Income</t>
  </si>
  <si>
    <t>Income Tax Paid</t>
  </si>
  <si>
    <t>Payment For Management Exp. Re-Insurance &amp; Claim</t>
  </si>
  <si>
    <t>Acquisition Of Fixed Asset</t>
  </si>
  <si>
    <t>Increase In Fixed Deposit</t>
  </si>
  <si>
    <t>Other Receivable</t>
  </si>
  <si>
    <t>Sale Of Fixed Assets</t>
  </si>
  <si>
    <t>Purchase Of Fixed Assets (Addition)</t>
  </si>
  <si>
    <t>Disposal Of Fixed Assets</t>
  </si>
  <si>
    <t>Building/ Office Space In Process</t>
  </si>
  <si>
    <t>Sales Of Share</t>
  </si>
  <si>
    <t>Purchase Of Investment/ Investment in others</t>
  </si>
  <si>
    <t>Redeemption Of Debebtures</t>
  </si>
  <si>
    <t>Bank Loan</t>
  </si>
  <si>
    <t>Interest Paid</t>
  </si>
  <si>
    <t>Cost Of Membership Of DSE Ltd</t>
  </si>
  <si>
    <t>CDBL/ Net Fund Adjustment with Broker House</t>
  </si>
  <si>
    <t>IPO Expenses</t>
  </si>
  <si>
    <t>Advance For Share Investment</t>
  </si>
  <si>
    <t>Receive Against Zero Coupon Bond</t>
  </si>
  <si>
    <t>Investment In Share/ Purchase of Share</t>
  </si>
  <si>
    <t>Security Deposit &amp; Advances</t>
  </si>
  <si>
    <t>Interest Received On FDR</t>
  </si>
  <si>
    <t>Interest Received In Bond</t>
  </si>
  <si>
    <t>Dividend Received</t>
  </si>
  <si>
    <t>Dividend Paid</t>
  </si>
  <si>
    <t>Rental Income</t>
  </si>
  <si>
    <t>Others</t>
  </si>
  <si>
    <t>Share Issue</t>
  </si>
  <si>
    <t>Loan Re-Paid</t>
  </si>
  <si>
    <t>Client Account</t>
  </si>
  <si>
    <t>Foreign currency fluctuation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</si>
  <si>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</si>
  <si>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</si>
  <si>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</si>
  <si>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</si>
  <si>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</si>
  <si>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</si>
  <si>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</si>
  <si>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Non-controlling interest</t>
  </si>
  <si>
    <t>Assets</t>
  </si>
  <si>
    <t>Net assets value per share</t>
  </si>
  <si>
    <t>Shares to calculate NAVPS</t>
  </si>
  <si>
    <t>Income Statement</t>
  </si>
  <si>
    <t>Income</t>
  </si>
  <si>
    <t>Expenses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</si>
  <si>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</si>
  <si>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</si>
  <si>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</si>
  <si>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</si>
  <si>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</si>
  <si>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</si>
  <si>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</si>
  <si>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</si>
  <si>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</si>
  <si>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Dividedn paid</t>
  </si>
  <si>
    <t>Others Provision</t>
  </si>
  <si>
    <t>Management Expenses</t>
  </si>
  <si>
    <t>Profit Before Taxation</t>
  </si>
  <si>
    <t>Net Profit</t>
  </si>
  <si>
    <t>Shares to Calculate EPS</t>
  </si>
  <si>
    <t>Earnings per share (par value Taka 10)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</si>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</sst>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Fill="1"/>
    <xf numFmtId="0" fontId="0" fillId="0" borderId="0" xfId="0" applyFont="1"/>
    <xf numFmtId="0" fontId="5" fillId="0" borderId="0" xfId="0" applyFont="1" applyFill="1"/>
    <xf numFmtId="0" fontId="0" fillId="0" borderId="4" xfId="0" applyFont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4" fillId="0" borderId="0" xfId="0" applyFont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0" fillId="0" borderId="4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right" vertical="top" wrapText="1"/>
    </xf>
    <xf numFmtId="4" fontId="0" fillId="0" borderId="0" xfId="0" applyNumberFormat="1" applyFont="1" applyFill="1" applyAlignment="1">
      <alignment horizontal="right" vertical="top" wrapText="1"/>
    </xf>
    <xf numFmtId="0" fontId="0" fillId="0" borderId="4" xfId="0" applyFont="1" applyFill="1" applyBorder="1" applyAlignment="1">
      <alignment vertical="top" wrapText="1"/>
    </xf>
    <xf numFmtId="3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4" fontId="4" fillId="0" borderId="5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0" fontId="4" fillId="0" borderId="11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right" wrapText="1"/>
    </xf>
    <xf numFmtId="0" fontId="12" fillId="0" borderId="3" xfId="0" applyFont="1" applyFill="1" applyBorder="1" applyAlignment="1">
      <alignment horizontal="right" wrapText="1"/>
    </xf>
    <xf numFmtId="3" fontId="8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right" wrapText="1"/>
    </xf>
    <xf numFmtId="0" fontId="12" fillId="0" borderId="5" xfId="0" applyFont="1" applyFill="1" applyBorder="1" applyAlignment="1">
      <alignment horizontal="right" wrapText="1"/>
    </xf>
    <xf numFmtId="4" fontId="8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 applyFont="1"/>
    <xf numFmtId="3" fontId="4" fillId="0" borderId="0" xfId="0" applyNumberFormat="1" applyFont="1"/>
    <xf numFmtId="164" fontId="4" fillId="0" borderId="0" xfId="1" applyNumberFormat="1" applyFont="1"/>
    <xf numFmtId="165" fontId="0" fillId="0" borderId="5" xfId="1" applyNumberFormat="1" applyFont="1" applyFill="1" applyBorder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Alignment="1">
      <alignment horizontal="right" vertical="top" wrapText="1"/>
    </xf>
    <xf numFmtId="164" fontId="12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  <xf numFmtId="164" fontId="8" fillId="0" borderId="0" xfId="1" applyNumberFormat="1" applyFont="1" applyFill="1" applyBorder="1" applyAlignment="1">
      <alignment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164" fontId="14" fillId="0" borderId="0" xfId="1" applyNumberFormat="1" applyFont="1" applyFill="1"/>
    <xf numFmtId="3" fontId="3" fillId="0" borderId="0" xfId="0" applyNumberFormat="1" applyFont="1" applyFill="1" applyBorder="1" applyAlignment="1">
      <alignment vertical="top" wrapText="1"/>
    </xf>
    <xf numFmtId="0" fontId="14" fillId="0" borderId="10" xfId="0" applyFont="1" applyBorder="1"/>
    <xf numFmtId="3" fontId="14" fillId="0" borderId="0" xfId="0" applyNumberFormat="1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0" fontId="1" fillId="0" borderId="0" xfId="0" applyFont="1"/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4" fontId="1" fillId="0" borderId="0" xfId="0" applyNumberFormat="1" applyFont="1" applyFill="1" applyAlignment="1">
      <alignment horizontal="right" vertical="top" wrapText="1"/>
    </xf>
    <xf numFmtId="165" fontId="1" fillId="0" borderId="5" xfId="1" applyNumberFormat="1" applyFont="1" applyFill="1" applyBorder="1" applyAlignment="1">
      <alignment horizontal="right" vertical="top" wrapText="1"/>
    </xf>
    <xf numFmtId="3" fontId="1" fillId="0" borderId="0" xfId="0" applyNumberFormat="1" applyFont="1"/>
    <xf numFmtId="165" fontId="14" fillId="0" borderId="0" xfId="1" applyNumberFormat="1" applyFont="1" applyFill="1" applyBorder="1" applyAlignment="1">
      <alignment vertical="top" wrapText="1"/>
    </xf>
    <xf numFmtId="2" fontId="14" fillId="0" borderId="7" xfId="0" applyNumberFormat="1" applyFont="1" applyFill="1" applyBorder="1" applyAlignment="1">
      <alignment horizontal="right" vertical="top" wrapText="1"/>
    </xf>
    <xf numFmtId="0" fontId="14" fillId="0" borderId="12" xfId="0" applyFont="1" applyBorder="1"/>
    <xf numFmtId="0" fontId="0" fillId="3" borderId="2" xfId="0" applyFont="1" applyFill="1" applyBorder="1" applyAlignment="1">
      <alignment horizontal="center" wrapText="1"/>
    </xf>
    <xf numFmtId="164" fontId="0" fillId="3" borderId="0" xfId="1" applyNumberFormat="1" applyFont="1" applyFill="1" applyAlignment="1">
      <alignment horizontal="right" vertical="top" wrapText="1"/>
    </xf>
    <xf numFmtId="4" fontId="0" fillId="3" borderId="0" xfId="0" applyNumberFormat="1" applyFont="1" applyFill="1" applyAlignment="1">
      <alignment horizontal="right" vertical="top" wrapText="1"/>
    </xf>
    <xf numFmtId="3" fontId="4" fillId="3" borderId="0" xfId="0" applyNumberFormat="1" applyFont="1" applyFill="1"/>
    <xf numFmtId="3" fontId="0" fillId="0" borderId="0" xfId="0" applyNumberFormat="1" applyFont="1" applyFill="1" applyAlignment="1">
      <alignment horizontal="right" vertical="top" wrapText="1"/>
    </xf>
    <xf numFmtId="3" fontId="0" fillId="3" borderId="0" xfId="0" applyNumberFormat="1" applyFont="1" applyFill="1" applyAlignment="1">
      <alignment horizontal="right" vertical="top" wrapText="1"/>
    </xf>
    <xf numFmtId="0" fontId="0" fillId="3" borderId="2" xfId="0" applyFont="1" applyFill="1" applyBorder="1" applyAlignment="1">
      <alignment horizontal="right" wrapText="1"/>
    </xf>
    <xf numFmtId="0" fontId="0" fillId="0" borderId="0" xfId="0" applyFont="1" applyFill="1"/>
    <xf numFmtId="0" fontId="4" fillId="0" borderId="0" xfId="0" applyFont="1" applyFill="1"/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right" wrapText="1"/>
    </xf>
    <xf numFmtId="0" fontId="8" fillId="0" borderId="1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/>
    <xf numFmtId="3" fontId="0" fillId="0" borderId="0" xfId="0" applyNumberFormat="1" applyFont="1" applyFill="1"/>
    <xf numFmtId="3" fontId="4" fillId="0" borderId="0" xfId="0" applyNumberFormat="1" applyFont="1" applyFill="1"/>
    <xf numFmtId="0" fontId="4" fillId="0" borderId="10" xfId="0" applyFont="1" applyFill="1" applyBorder="1" applyAlignment="1">
      <alignment horizontal="left"/>
    </xf>
    <xf numFmtId="0" fontId="4" fillId="0" borderId="10" xfId="0" applyFont="1" applyFill="1" applyBorder="1"/>
    <xf numFmtId="2" fontId="4" fillId="0" borderId="7" xfId="0" applyNumberFormat="1" applyFont="1" applyFill="1" applyBorder="1" applyAlignment="1">
      <alignment horizontal="right" vertical="top" wrapText="1"/>
    </xf>
    <xf numFmtId="0" fontId="8" fillId="0" borderId="0" xfId="0" applyFont="1" applyFill="1"/>
    <xf numFmtId="0" fontId="12" fillId="0" borderId="2" xfId="0" applyFont="1" applyFill="1" applyBorder="1" applyAlignment="1">
      <alignment horizontal="center" wrapText="1"/>
    </xf>
    <xf numFmtId="0" fontId="4" fillId="0" borderId="12" xfId="0" applyFont="1" applyFill="1" applyBorder="1"/>
    <xf numFmtId="0" fontId="1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opLeftCell="B31" workbookViewId="0">
      <pane xSplit="1" topLeftCell="C1" activePane="topRight" state="frozen"/>
      <selection activeCell="B1" sqref="B1"/>
      <selection pane="topRight" activeCell="F42" sqref="F42"/>
    </sheetView>
  </sheetViews>
  <sheetFormatPr defaultRowHeight="15" x14ac:dyDescent="0.25"/>
  <cols>
    <col min="1" max="1" width="8.140625" style="94" customWidth="1"/>
    <col min="2" max="2" width="49.7109375" style="94" customWidth="1"/>
    <col min="3" max="4" width="12.7109375" style="94" bestFit="1" customWidth="1"/>
    <col min="5" max="6" width="15.42578125" style="94" bestFit="1" customWidth="1"/>
    <col min="7" max="8" width="13.85546875" style="94" bestFit="1" customWidth="1"/>
    <col min="9" max="9" width="9.140625" style="94"/>
    <col min="10" max="10" width="11.85546875" style="94" bestFit="1" customWidth="1"/>
    <col min="11" max="16384" width="9.140625" style="94"/>
  </cols>
  <sheetData>
    <row r="1" spans="2:8" ht="18.75" x14ac:dyDescent="0.3">
      <c r="B1" s="3" t="s">
        <v>0</v>
      </c>
      <c r="C1" s="3"/>
      <c r="D1" s="3"/>
    </row>
    <row r="2" spans="2:8" x14ac:dyDescent="0.25">
      <c r="B2" s="95" t="s">
        <v>81</v>
      </c>
    </row>
    <row r="3" spans="2:8" ht="15.75" thickBot="1" x14ac:dyDescent="0.3">
      <c r="B3" s="95" t="s">
        <v>82</v>
      </c>
    </row>
    <row r="4" spans="2:8" s="1" customFormat="1" x14ac:dyDescent="0.25">
      <c r="B4" s="13"/>
      <c r="C4" s="96">
        <v>2013</v>
      </c>
      <c r="D4" s="96">
        <v>2014</v>
      </c>
      <c r="E4" s="97">
        <v>2015</v>
      </c>
      <c r="F4" s="97">
        <v>2016</v>
      </c>
      <c r="G4" s="1">
        <v>2017</v>
      </c>
      <c r="H4" s="1">
        <v>2018</v>
      </c>
    </row>
    <row r="5" spans="2:8" s="1" customFormat="1" ht="15.75" x14ac:dyDescent="0.25">
      <c r="B5" s="98" t="s">
        <v>83</v>
      </c>
      <c r="C5" s="14"/>
      <c r="D5" s="14"/>
      <c r="E5" s="15"/>
      <c r="F5" s="15"/>
    </row>
    <row r="6" spans="2:8" s="1" customFormat="1" ht="15.75" x14ac:dyDescent="0.25">
      <c r="B6" s="99"/>
      <c r="C6" s="14"/>
      <c r="D6" s="14"/>
      <c r="E6" s="15"/>
      <c r="F6" s="15"/>
    </row>
    <row r="7" spans="2:8" s="1" customFormat="1" x14ac:dyDescent="0.25">
      <c r="B7" s="100" t="s">
        <v>84</v>
      </c>
      <c r="C7" s="14"/>
      <c r="D7" s="14"/>
      <c r="E7" s="15"/>
      <c r="F7" s="15"/>
    </row>
    <row r="8" spans="2:8" x14ac:dyDescent="0.25">
      <c r="B8" s="16" t="s">
        <v>85</v>
      </c>
      <c r="C8" s="25">
        <v>637875000</v>
      </c>
      <c r="D8" s="25">
        <v>733556250</v>
      </c>
      <c r="E8" s="23">
        <v>806911870</v>
      </c>
      <c r="F8" s="23">
        <v>806911870</v>
      </c>
      <c r="G8" s="101">
        <v>806911870</v>
      </c>
      <c r="H8" s="101">
        <v>806911870</v>
      </c>
    </row>
    <row r="9" spans="2:8" x14ac:dyDescent="0.25">
      <c r="B9" s="16" t="s">
        <v>2</v>
      </c>
      <c r="C9" s="25">
        <v>2053018703</v>
      </c>
      <c r="D9" s="25">
        <v>2034252671</v>
      </c>
      <c r="E9" s="22">
        <v>1406347635</v>
      </c>
      <c r="F9" s="23">
        <v>1387497741</v>
      </c>
      <c r="G9" s="101"/>
      <c r="H9" s="101"/>
    </row>
    <row r="10" spans="2:8" x14ac:dyDescent="0.25">
      <c r="B10" s="16" t="s">
        <v>4</v>
      </c>
      <c r="C10" s="25">
        <v>364150080</v>
      </c>
      <c r="D10" s="25">
        <v>268468830</v>
      </c>
      <c r="E10" s="23">
        <v>195113205</v>
      </c>
      <c r="F10" s="23">
        <v>195113205</v>
      </c>
      <c r="G10" s="101">
        <v>195113205</v>
      </c>
      <c r="H10" s="101">
        <v>195113205</v>
      </c>
    </row>
    <row r="11" spans="2:8" x14ac:dyDescent="0.25">
      <c r="B11" s="16" t="s">
        <v>5</v>
      </c>
      <c r="C11" s="26"/>
      <c r="D11" s="26"/>
      <c r="E11" s="23"/>
      <c r="F11" s="22" t="s">
        <v>3</v>
      </c>
    </row>
    <row r="12" spans="2:8" x14ac:dyDescent="0.25">
      <c r="B12" s="16" t="s">
        <v>86</v>
      </c>
      <c r="C12" s="102">
        <f t="shared" ref="C12:G12" si="0">SUM(C13:C19)</f>
        <v>2121601894</v>
      </c>
      <c r="D12" s="102">
        <f t="shared" si="0"/>
        <v>2596309579</v>
      </c>
      <c r="E12" s="102">
        <f t="shared" si="0"/>
        <v>3283856080</v>
      </c>
      <c r="F12" s="102">
        <f t="shared" si="0"/>
        <v>3253900915</v>
      </c>
      <c r="G12" s="102">
        <f t="shared" si="0"/>
        <v>5718990301</v>
      </c>
      <c r="H12" s="102">
        <f>SUM(H13:H19)</f>
        <v>5533604637</v>
      </c>
    </row>
    <row r="13" spans="2:8" x14ac:dyDescent="0.25">
      <c r="B13" s="24" t="s">
        <v>6</v>
      </c>
      <c r="C13" s="25">
        <v>868512659</v>
      </c>
      <c r="D13" s="25">
        <v>990739785</v>
      </c>
      <c r="E13" s="23">
        <v>1084824956</v>
      </c>
      <c r="F13" s="23">
        <v>1183976992</v>
      </c>
      <c r="G13" s="101">
        <v>1260194875</v>
      </c>
      <c r="H13" s="101">
        <v>1343221488</v>
      </c>
    </row>
    <row r="14" spans="2:8" x14ac:dyDescent="0.25">
      <c r="B14" s="24" t="s">
        <v>80</v>
      </c>
      <c r="C14" s="25">
        <v>2914724</v>
      </c>
      <c r="D14" s="26"/>
      <c r="E14" s="23"/>
      <c r="F14" s="23"/>
    </row>
    <row r="15" spans="2:8" x14ac:dyDescent="0.25">
      <c r="B15" s="24" t="s">
        <v>7</v>
      </c>
      <c r="C15" s="25">
        <v>687088167</v>
      </c>
      <c r="D15" s="25">
        <v>976934525</v>
      </c>
      <c r="E15" s="23">
        <v>1695976500</v>
      </c>
      <c r="F15" s="23">
        <v>1600316872</v>
      </c>
      <c r="G15" s="101">
        <v>2287365792</v>
      </c>
      <c r="H15" s="101">
        <v>2069906895</v>
      </c>
    </row>
    <row r="16" spans="2:8" x14ac:dyDescent="0.25">
      <c r="B16" s="24" t="s">
        <v>8</v>
      </c>
      <c r="C16" s="25">
        <v>120000000</v>
      </c>
      <c r="D16" s="25">
        <v>120000000</v>
      </c>
      <c r="E16" s="23">
        <v>130000000</v>
      </c>
      <c r="F16" s="23">
        <v>110000000</v>
      </c>
      <c r="G16" s="101">
        <v>110000000</v>
      </c>
      <c r="H16" s="101">
        <v>110000000</v>
      </c>
    </row>
    <row r="17" spans="2:8" x14ac:dyDescent="0.25">
      <c r="B17" s="24" t="s">
        <v>2</v>
      </c>
      <c r="C17" s="25"/>
      <c r="D17" s="25"/>
      <c r="E17" s="23"/>
      <c r="F17" s="23"/>
      <c r="G17" s="101">
        <v>1446391899</v>
      </c>
      <c r="H17" s="101">
        <v>1386812234</v>
      </c>
    </row>
    <row r="18" spans="2:8" x14ac:dyDescent="0.25">
      <c r="B18" s="24" t="s">
        <v>9</v>
      </c>
      <c r="C18" s="25">
        <v>170000000</v>
      </c>
      <c r="D18" s="25">
        <v>170000000</v>
      </c>
      <c r="E18" s="23">
        <v>180000000</v>
      </c>
      <c r="F18" s="23">
        <v>180000000</v>
      </c>
      <c r="G18" s="101">
        <v>180000000</v>
      </c>
      <c r="H18" s="101">
        <v>180000000</v>
      </c>
    </row>
    <row r="19" spans="2:8" x14ac:dyDescent="0.25">
      <c r="B19" s="24" t="s">
        <v>10</v>
      </c>
      <c r="C19" s="25">
        <v>273086344</v>
      </c>
      <c r="D19" s="25">
        <v>338635269</v>
      </c>
      <c r="E19" s="23">
        <v>193054624</v>
      </c>
      <c r="F19" s="23">
        <v>179607051</v>
      </c>
      <c r="G19" s="101">
        <v>435037735</v>
      </c>
      <c r="H19" s="101">
        <v>443664020</v>
      </c>
    </row>
    <row r="20" spans="2:8" x14ac:dyDescent="0.25">
      <c r="B20" s="24"/>
      <c r="C20" s="25"/>
      <c r="D20" s="25"/>
      <c r="E20" s="23"/>
      <c r="F20" s="23"/>
    </row>
    <row r="21" spans="2:8" x14ac:dyDescent="0.25">
      <c r="B21" s="100" t="s">
        <v>88</v>
      </c>
      <c r="C21" s="26">
        <v>344</v>
      </c>
      <c r="D21" s="26">
        <v>-88</v>
      </c>
      <c r="E21" s="23"/>
      <c r="F21" s="23"/>
      <c r="G21" s="101">
        <v>3950</v>
      </c>
      <c r="H21" s="101">
        <v>4009</v>
      </c>
    </row>
    <row r="22" spans="2:8" x14ac:dyDescent="0.25">
      <c r="B22" s="20"/>
      <c r="C22" s="102">
        <f>SUM(C8:C11)+C12+C21</f>
        <v>5176646021</v>
      </c>
      <c r="D22" s="102">
        <f t="shared" ref="D22:H22" si="1">SUM(D8:D11)+D12+D21</f>
        <v>5632587242</v>
      </c>
      <c r="E22" s="102">
        <f t="shared" si="1"/>
        <v>5692228790</v>
      </c>
      <c r="F22" s="102">
        <f t="shared" si="1"/>
        <v>5643423731</v>
      </c>
      <c r="G22" s="102">
        <f>SUM(G8:G11)+G12+G21</f>
        <v>6721019326</v>
      </c>
      <c r="H22" s="102">
        <f t="shared" si="1"/>
        <v>6535633721</v>
      </c>
    </row>
    <row r="23" spans="2:8" x14ac:dyDescent="0.25">
      <c r="B23" s="16" t="s">
        <v>87</v>
      </c>
      <c r="C23" s="102">
        <f t="shared" ref="C23:G23" si="2">SUM(C24:C27)</f>
        <v>658163955</v>
      </c>
      <c r="D23" s="102">
        <f t="shared" si="2"/>
        <v>500552761</v>
      </c>
      <c r="E23" s="102">
        <f t="shared" si="2"/>
        <v>505663465</v>
      </c>
      <c r="F23" s="102">
        <f t="shared" si="2"/>
        <v>531825315</v>
      </c>
      <c r="G23" s="102">
        <f t="shared" si="2"/>
        <v>617680534</v>
      </c>
      <c r="H23" s="102">
        <f>SUM(H24:H27)</f>
        <v>674051405</v>
      </c>
    </row>
    <row r="24" spans="2:8" x14ac:dyDescent="0.25">
      <c r="B24" s="24" t="s">
        <v>11</v>
      </c>
      <c r="C24" s="25">
        <v>281874870</v>
      </c>
      <c r="D24" s="25">
        <v>117191095</v>
      </c>
      <c r="E24" s="23">
        <v>156967432</v>
      </c>
      <c r="F24" s="23">
        <v>145925149</v>
      </c>
      <c r="G24" s="101">
        <v>160024788</v>
      </c>
      <c r="H24" s="101">
        <v>184144543</v>
      </c>
    </row>
    <row r="25" spans="2:8" x14ac:dyDescent="0.25">
      <c r="B25" s="24" t="s">
        <v>12</v>
      </c>
      <c r="C25" s="25">
        <v>265351755</v>
      </c>
      <c r="D25" s="25">
        <v>299161859</v>
      </c>
      <c r="E25" s="23">
        <v>253941512</v>
      </c>
      <c r="F25" s="23">
        <v>280120546</v>
      </c>
      <c r="G25" s="101">
        <v>347864489</v>
      </c>
      <c r="H25" s="101">
        <v>383795721</v>
      </c>
    </row>
    <row r="26" spans="2:8" x14ac:dyDescent="0.25">
      <c r="B26" s="24" t="s">
        <v>13</v>
      </c>
      <c r="C26" s="25">
        <v>76171042</v>
      </c>
      <c r="D26" s="25">
        <v>41784033</v>
      </c>
      <c r="E26" s="23">
        <v>56439632</v>
      </c>
      <c r="F26" s="23">
        <v>69842541</v>
      </c>
      <c r="G26" s="101">
        <v>69362139</v>
      </c>
      <c r="H26" s="101">
        <v>64466505</v>
      </c>
    </row>
    <row r="27" spans="2:8" x14ac:dyDescent="0.25">
      <c r="B27" s="24" t="s">
        <v>14</v>
      </c>
      <c r="C27" s="25">
        <v>34766288</v>
      </c>
      <c r="D27" s="25">
        <v>42415774</v>
      </c>
      <c r="E27" s="23">
        <v>38314889</v>
      </c>
      <c r="F27" s="23">
        <v>35937079</v>
      </c>
      <c r="G27" s="101">
        <v>40429118</v>
      </c>
      <c r="H27" s="101">
        <v>41644636</v>
      </c>
    </row>
    <row r="28" spans="2:8" x14ac:dyDescent="0.25">
      <c r="B28" s="16" t="s">
        <v>15</v>
      </c>
      <c r="C28" s="21">
        <v>35960887</v>
      </c>
      <c r="D28" s="21">
        <v>40955087</v>
      </c>
      <c r="E28" s="27">
        <v>68612369</v>
      </c>
      <c r="F28" s="27">
        <v>70539457</v>
      </c>
      <c r="G28" s="102">
        <v>105759559</v>
      </c>
      <c r="H28" s="102">
        <v>338990220</v>
      </c>
    </row>
    <row r="29" spans="2:8" x14ac:dyDescent="0.25">
      <c r="B29" s="16"/>
      <c r="C29" s="21"/>
      <c r="D29" s="21"/>
      <c r="E29" s="27"/>
      <c r="F29" s="27"/>
    </row>
    <row r="30" spans="2:8" x14ac:dyDescent="0.25">
      <c r="B30" s="16" t="s">
        <v>16</v>
      </c>
      <c r="C30" s="102">
        <f t="shared" ref="C30:G30" si="3">SUM(C31:C34)</f>
        <v>1390501403</v>
      </c>
      <c r="D30" s="102">
        <f t="shared" si="3"/>
        <v>1503010880</v>
      </c>
      <c r="E30" s="102">
        <f t="shared" si="3"/>
        <v>1393964346</v>
      </c>
      <c r="F30" s="102">
        <f t="shared" si="3"/>
        <v>2342452574</v>
      </c>
      <c r="G30" s="102">
        <f t="shared" si="3"/>
        <v>3060222416</v>
      </c>
      <c r="H30" s="102">
        <f>SUM(H31:H34)</f>
        <v>3285926674</v>
      </c>
    </row>
    <row r="31" spans="2:8" ht="30" x14ac:dyDescent="0.25">
      <c r="B31" s="24" t="s">
        <v>17</v>
      </c>
      <c r="C31" s="25">
        <v>226197377</v>
      </c>
      <c r="D31" s="25">
        <v>205684810</v>
      </c>
      <c r="E31" s="23">
        <v>159001768</v>
      </c>
      <c r="F31" s="23">
        <v>230128140</v>
      </c>
      <c r="G31" s="101">
        <v>205933683</v>
      </c>
      <c r="H31" s="101">
        <v>254315406</v>
      </c>
    </row>
    <row r="32" spans="2:8" ht="30" x14ac:dyDescent="0.25">
      <c r="B32" s="24" t="s">
        <v>18</v>
      </c>
      <c r="C32" s="25">
        <v>376691619</v>
      </c>
      <c r="D32" s="25">
        <v>407140369</v>
      </c>
      <c r="E32" s="23">
        <v>689071352</v>
      </c>
      <c r="F32" s="23">
        <v>905652789</v>
      </c>
      <c r="G32" s="101">
        <v>966061124</v>
      </c>
      <c r="H32" s="101">
        <v>764205552</v>
      </c>
    </row>
    <row r="33" spans="2:10" x14ac:dyDescent="0.25">
      <c r="B33" s="24" t="s">
        <v>19</v>
      </c>
      <c r="C33" s="25">
        <v>715358919</v>
      </c>
      <c r="D33" s="25">
        <v>798133871</v>
      </c>
      <c r="E33" s="23">
        <v>545891226</v>
      </c>
      <c r="F33" s="23">
        <v>706671645</v>
      </c>
      <c r="G33" s="101">
        <v>1032041527</v>
      </c>
      <c r="H33" s="101">
        <v>1284741017</v>
      </c>
    </row>
    <row r="34" spans="2:10" x14ac:dyDescent="0.25">
      <c r="B34" s="24" t="s">
        <v>20</v>
      </c>
      <c r="C34" s="25">
        <v>72253488</v>
      </c>
      <c r="D34" s="25">
        <v>92051830</v>
      </c>
      <c r="E34" s="22" t="s">
        <v>3</v>
      </c>
      <c r="F34" s="23">
        <v>500000000</v>
      </c>
      <c r="G34" s="101">
        <v>856186082</v>
      </c>
      <c r="H34" s="101">
        <v>982664699</v>
      </c>
    </row>
    <row r="35" spans="2:10" x14ac:dyDescent="0.25">
      <c r="B35" s="20"/>
      <c r="C35" s="102">
        <f t="shared" ref="C35:F35" si="4">C22+C23+C30+C28</f>
        <v>7261272266</v>
      </c>
      <c r="D35" s="102">
        <f t="shared" si="4"/>
        <v>7677105970</v>
      </c>
      <c r="E35" s="102">
        <f>E22+E23+E30+E28</f>
        <v>7660468970</v>
      </c>
      <c r="F35" s="102">
        <f t="shared" si="4"/>
        <v>8588241077</v>
      </c>
      <c r="G35" s="102">
        <v>10504687034</v>
      </c>
      <c r="H35" s="102">
        <v>10834610220</v>
      </c>
      <c r="I35" s="101"/>
      <c r="J35" s="101"/>
    </row>
    <row r="36" spans="2:10" x14ac:dyDescent="0.25">
      <c r="B36" s="103" t="s">
        <v>89</v>
      </c>
      <c r="C36" s="21"/>
      <c r="D36" s="21"/>
      <c r="E36" s="27"/>
      <c r="F36" s="27"/>
    </row>
    <row r="37" spans="2:10" x14ac:dyDescent="0.25">
      <c r="B37" s="17" t="s">
        <v>21</v>
      </c>
      <c r="C37" s="29">
        <f>SUM(C38:C39)</f>
        <v>2576351967</v>
      </c>
      <c r="D37" s="29">
        <f t="shared" ref="D37:H37" si="5">SUM(D38:D39)</f>
        <v>2756994119</v>
      </c>
      <c r="E37" s="29">
        <f t="shared" si="5"/>
        <v>3279288827</v>
      </c>
      <c r="F37" s="29">
        <f t="shared" si="5"/>
        <v>3492289437</v>
      </c>
      <c r="G37" s="29">
        <f t="shared" si="5"/>
        <v>4169050405</v>
      </c>
      <c r="H37" s="29">
        <f t="shared" si="5"/>
        <v>3878303472</v>
      </c>
    </row>
    <row r="38" spans="2:10" x14ac:dyDescent="0.25">
      <c r="B38" s="24" t="s">
        <v>22</v>
      </c>
      <c r="C38" s="25">
        <v>2576351967</v>
      </c>
      <c r="D38" s="25">
        <v>2756994119</v>
      </c>
      <c r="E38" s="23">
        <v>3279288827</v>
      </c>
      <c r="F38" s="23">
        <v>3492289437</v>
      </c>
      <c r="G38" s="94">
        <v>4162476782</v>
      </c>
      <c r="H38" s="94">
        <v>3874299939</v>
      </c>
    </row>
    <row r="39" spans="2:10" x14ac:dyDescent="0.25">
      <c r="B39" s="24" t="s">
        <v>23</v>
      </c>
      <c r="C39" s="25"/>
      <c r="D39" s="25"/>
      <c r="E39" s="22"/>
      <c r="F39" s="22"/>
      <c r="G39" s="101">
        <v>6573623</v>
      </c>
      <c r="H39" s="101">
        <v>4003533</v>
      </c>
    </row>
    <row r="40" spans="2:10" x14ac:dyDescent="0.25">
      <c r="B40" s="24"/>
      <c r="C40" s="25"/>
      <c r="D40" s="25"/>
      <c r="E40" s="22"/>
      <c r="F40" s="22"/>
      <c r="G40" s="101"/>
      <c r="H40" s="101"/>
    </row>
    <row r="41" spans="2:10" ht="30" x14ac:dyDescent="0.25">
      <c r="B41" s="24" t="s">
        <v>25</v>
      </c>
      <c r="C41" s="25">
        <v>405482881</v>
      </c>
      <c r="D41" s="25">
        <v>477598684</v>
      </c>
      <c r="E41" s="23">
        <v>653482268</v>
      </c>
      <c r="F41" s="23">
        <v>1227956653</v>
      </c>
      <c r="G41" s="101">
        <v>1756205360</v>
      </c>
      <c r="H41" s="101">
        <v>2443917092</v>
      </c>
    </row>
    <row r="42" spans="2:10" x14ac:dyDescent="0.25">
      <c r="B42" s="24" t="s">
        <v>24</v>
      </c>
      <c r="C42" s="25">
        <v>130668575</v>
      </c>
      <c r="D42" s="25">
        <v>72036036</v>
      </c>
      <c r="E42" s="23">
        <v>120419128</v>
      </c>
      <c r="F42" s="23">
        <v>132861959</v>
      </c>
      <c r="G42" s="101">
        <v>146797559</v>
      </c>
      <c r="H42" s="101">
        <v>116750321</v>
      </c>
    </row>
    <row r="43" spans="2:10" x14ac:dyDescent="0.25">
      <c r="B43" s="24" t="s">
        <v>26</v>
      </c>
      <c r="C43" s="25">
        <v>550784831</v>
      </c>
      <c r="D43" s="25">
        <v>695759399</v>
      </c>
      <c r="E43" s="23">
        <v>394881391</v>
      </c>
      <c r="F43" s="23">
        <v>427539447</v>
      </c>
      <c r="G43" s="101">
        <v>982471011</v>
      </c>
      <c r="H43" s="101">
        <v>999629985</v>
      </c>
    </row>
    <row r="44" spans="2:10" x14ac:dyDescent="0.25">
      <c r="B44" s="24" t="s">
        <v>27</v>
      </c>
      <c r="C44" s="25">
        <v>1542658763</v>
      </c>
      <c r="D44" s="25">
        <v>1565444654</v>
      </c>
      <c r="E44" s="23">
        <v>975402869</v>
      </c>
      <c r="F44" s="23">
        <v>1095257358</v>
      </c>
      <c r="G44" s="101">
        <v>1257789705</v>
      </c>
      <c r="H44" s="101">
        <v>1217141985</v>
      </c>
    </row>
    <row r="45" spans="2:10" ht="17.25" customHeight="1" x14ac:dyDescent="0.25">
      <c r="B45" s="24" t="s">
        <v>28</v>
      </c>
      <c r="C45" s="25">
        <v>800000000</v>
      </c>
      <c r="D45" s="25">
        <v>800000000</v>
      </c>
      <c r="E45" s="23">
        <v>859974010</v>
      </c>
      <c r="F45" s="23">
        <v>859974010</v>
      </c>
      <c r="G45" s="101">
        <v>859974010</v>
      </c>
      <c r="H45" s="101">
        <v>859974010</v>
      </c>
    </row>
    <row r="46" spans="2:10" x14ac:dyDescent="0.25">
      <c r="B46" s="24" t="s">
        <v>29</v>
      </c>
      <c r="C46" s="26"/>
      <c r="D46" s="26"/>
      <c r="E46" s="23">
        <v>2098006</v>
      </c>
      <c r="F46" s="23">
        <v>2365515</v>
      </c>
      <c r="G46" s="101">
        <v>1990976</v>
      </c>
      <c r="H46" s="101">
        <v>1950333</v>
      </c>
    </row>
    <row r="47" spans="2:10" x14ac:dyDescent="0.25">
      <c r="B47" s="24" t="s">
        <v>30</v>
      </c>
      <c r="C47" s="21">
        <v>1255325249</v>
      </c>
      <c r="D47" s="21">
        <v>1309273078</v>
      </c>
      <c r="E47" s="23">
        <v>1374922471</v>
      </c>
      <c r="F47" s="23">
        <v>1349996698</v>
      </c>
      <c r="G47" s="101">
        <v>1330408008</v>
      </c>
      <c r="H47" s="101">
        <v>1316943022</v>
      </c>
    </row>
    <row r="48" spans="2:10" x14ac:dyDescent="0.25">
      <c r="B48" s="20"/>
      <c r="C48" s="21">
        <f>SUM(C41:C47)+C37</f>
        <v>7261272266</v>
      </c>
      <c r="D48" s="21">
        <f t="shared" ref="D48:H48" si="6">SUM(D41:D47)+D37</f>
        <v>7677105970</v>
      </c>
      <c r="E48" s="21">
        <f t="shared" si="6"/>
        <v>7660468970</v>
      </c>
      <c r="F48" s="21">
        <f t="shared" si="6"/>
        <v>8588241077</v>
      </c>
      <c r="G48" s="21">
        <f t="shared" si="6"/>
        <v>10504687034</v>
      </c>
      <c r="H48" s="21">
        <f t="shared" si="6"/>
        <v>10834610220</v>
      </c>
    </row>
    <row r="49" spans="2:8" x14ac:dyDescent="0.25">
      <c r="B49" s="20"/>
      <c r="C49" s="101">
        <f>C35-C48</f>
        <v>0</v>
      </c>
      <c r="D49" s="101">
        <f t="shared" ref="D49:H49" si="7">D35-D48</f>
        <v>0</v>
      </c>
      <c r="E49" s="101">
        <f t="shared" si="7"/>
        <v>0</v>
      </c>
      <c r="F49" s="101">
        <f t="shared" si="7"/>
        <v>0</v>
      </c>
      <c r="G49" s="101">
        <f t="shared" si="7"/>
        <v>0</v>
      </c>
      <c r="H49" s="101">
        <f t="shared" si="7"/>
        <v>0</v>
      </c>
    </row>
    <row r="50" spans="2:8" ht="15.75" thickBot="1" x14ac:dyDescent="0.3">
      <c r="B50" s="104" t="s">
        <v>90</v>
      </c>
      <c r="C50" s="105">
        <f t="shared" ref="C50:D50" si="8">C22/(C8/10)</f>
        <v>81.154552553399967</v>
      </c>
      <c r="D50" s="105">
        <f t="shared" si="8"/>
        <v>76.784667051776879</v>
      </c>
      <c r="E50" s="105">
        <f>E22/(E8/10)</f>
        <v>70.543376564778995</v>
      </c>
      <c r="F50" s="105">
        <f t="shared" ref="F50:H50" si="9">F22/(F8/10)</f>
        <v>69.938539025333711</v>
      </c>
      <c r="G50" s="105">
        <f t="shared" si="9"/>
        <v>83.29310270277719</v>
      </c>
      <c r="H50" s="105">
        <f t="shared" si="9"/>
        <v>80.995632410265571</v>
      </c>
    </row>
    <row r="51" spans="2:8" ht="15.75" x14ac:dyDescent="0.25">
      <c r="B51" s="104" t="s">
        <v>91</v>
      </c>
      <c r="C51" s="5">
        <f>C8/10</f>
        <v>63787500</v>
      </c>
      <c r="D51" s="5">
        <f t="shared" ref="D51:H51" si="10">D8/10</f>
        <v>73355625</v>
      </c>
      <c r="E51" s="5">
        <f t="shared" si="10"/>
        <v>80691187</v>
      </c>
      <c r="F51" s="5">
        <f t="shared" si="10"/>
        <v>80691187</v>
      </c>
      <c r="G51" s="94">
        <f t="shared" si="10"/>
        <v>80691187</v>
      </c>
      <c r="H51" s="94">
        <f t="shared" si="10"/>
        <v>80691187</v>
      </c>
    </row>
    <row r="52" spans="2:8" ht="15.75" x14ac:dyDescent="0.25">
      <c r="B52" s="6"/>
      <c r="C52" s="7"/>
      <c r="D52" s="7"/>
      <c r="E52" s="8"/>
      <c r="F52" s="8"/>
    </row>
    <row r="53" spans="2:8" ht="16.5" thickBot="1" x14ac:dyDescent="0.3">
      <c r="B53" s="9"/>
      <c r="C53" s="10"/>
      <c r="D53" s="10"/>
      <c r="E53" s="11"/>
      <c r="F5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xSplit="1" ySplit="4" topLeftCell="B24" activePane="bottomRight" state="frozen"/>
      <selection pane="topRight" activeCell="B1" sqref="B1"/>
      <selection pane="bottomLeft" activeCell="A5" sqref="A5"/>
      <selection pane="bottomRight" activeCell="B31" sqref="B31:G31"/>
    </sheetView>
  </sheetViews>
  <sheetFormatPr defaultRowHeight="15" x14ac:dyDescent="0.25"/>
  <cols>
    <col min="1" max="1" width="50.85546875" style="2" customWidth="1"/>
    <col min="2" max="3" width="11.140625" style="2" bestFit="1" customWidth="1"/>
    <col min="4" max="4" width="14.7109375" style="2" bestFit="1" customWidth="1"/>
    <col min="5" max="5" width="13.85546875" style="2" bestFit="1" customWidth="1"/>
    <col min="6" max="6" width="15.28515625" style="2" bestFit="1" customWidth="1"/>
    <col min="7" max="7" width="16.285156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46" t="s">
        <v>92</v>
      </c>
    </row>
    <row r="3" spans="1:7" ht="15.75" thickBot="1" x14ac:dyDescent="0.3">
      <c r="A3" s="12" t="s">
        <v>82</v>
      </c>
    </row>
    <row r="4" spans="1:7" x14ac:dyDescent="0.25">
      <c r="A4" s="18" t="s">
        <v>1</v>
      </c>
      <c r="B4" s="87">
        <v>2013</v>
      </c>
      <c r="C4" s="87">
        <v>2014</v>
      </c>
      <c r="D4" s="93">
        <v>2015</v>
      </c>
      <c r="E4" s="93">
        <v>2016</v>
      </c>
      <c r="F4" s="19">
        <v>2017</v>
      </c>
      <c r="G4" s="48">
        <v>2018</v>
      </c>
    </row>
    <row r="5" spans="1:7" x14ac:dyDescent="0.25">
      <c r="A5" s="49" t="s">
        <v>93</v>
      </c>
      <c r="B5" s="47"/>
      <c r="C5" s="47"/>
      <c r="D5" s="48"/>
      <c r="E5" s="48"/>
      <c r="F5" s="62"/>
    </row>
    <row r="6" spans="1:7" x14ac:dyDescent="0.25">
      <c r="A6" s="24" t="s">
        <v>31</v>
      </c>
      <c r="B6" s="73">
        <v>68274302</v>
      </c>
      <c r="C6" s="26">
        <v>73352535</v>
      </c>
      <c r="D6" s="89">
        <v>154858983</v>
      </c>
      <c r="E6" s="89">
        <v>171076960</v>
      </c>
      <c r="F6" s="63">
        <v>159606344</v>
      </c>
      <c r="G6" s="58">
        <v>124434315</v>
      </c>
    </row>
    <row r="7" spans="1:7" x14ac:dyDescent="0.25">
      <c r="A7" s="24" t="s">
        <v>32</v>
      </c>
      <c r="B7" s="73">
        <v>59863728</v>
      </c>
      <c r="C7" s="25">
        <v>82741170</v>
      </c>
      <c r="D7" s="91">
        <v>102458489</v>
      </c>
      <c r="E7" s="23">
        <v>90739938</v>
      </c>
      <c r="F7" s="63">
        <v>140171807</v>
      </c>
      <c r="G7" s="58">
        <v>126083316</v>
      </c>
    </row>
    <row r="8" spans="1:7" x14ac:dyDescent="0.25">
      <c r="A8" s="24" t="s">
        <v>33</v>
      </c>
      <c r="B8" s="26"/>
      <c r="C8" s="25"/>
      <c r="D8" s="22"/>
      <c r="E8" s="22"/>
      <c r="F8" s="63"/>
    </row>
    <row r="9" spans="1:7" x14ac:dyDescent="0.25">
      <c r="A9" s="24" t="s">
        <v>34</v>
      </c>
      <c r="B9" s="25"/>
      <c r="C9" s="26"/>
      <c r="D9" s="23"/>
      <c r="E9" s="22"/>
      <c r="F9" s="63"/>
    </row>
    <row r="10" spans="1:7" x14ac:dyDescent="0.25">
      <c r="A10" s="24" t="s">
        <v>35</v>
      </c>
      <c r="B10" s="2">
        <v>5835257</v>
      </c>
      <c r="C10" s="25">
        <v>29091400</v>
      </c>
      <c r="D10" s="23"/>
      <c r="E10" s="22"/>
      <c r="F10" s="63"/>
      <c r="G10" s="58"/>
    </row>
    <row r="11" spans="1:7" x14ac:dyDescent="0.25">
      <c r="A11" s="24" t="s">
        <v>36</v>
      </c>
      <c r="B11" s="26"/>
      <c r="C11" s="26"/>
      <c r="D11" s="22"/>
      <c r="E11" s="22"/>
      <c r="F11" s="63"/>
    </row>
    <row r="12" spans="1:7" x14ac:dyDescent="0.25">
      <c r="A12" s="24" t="s">
        <v>37</v>
      </c>
      <c r="B12" s="26"/>
      <c r="C12" s="26"/>
      <c r="D12" s="23"/>
      <c r="E12" s="22"/>
      <c r="F12" s="63"/>
    </row>
    <row r="13" spans="1:7" x14ac:dyDescent="0.25">
      <c r="A13" s="24" t="s">
        <v>38</v>
      </c>
      <c r="B13" s="25">
        <v>179823925</v>
      </c>
      <c r="C13" s="25">
        <v>199457625</v>
      </c>
      <c r="D13" s="88">
        <v>76151275</v>
      </c>
      <c r="E13" s="89">
        <v>75757230</v>
      </c>
      <c r="F13" s="63">
        <v>112702036</v>
      </c>
      <c r="G13" s="58">
        <v>183394209</v>
      </c>
    </row>
    <row r="14" spans="1:7" x14ac:dyDescent="0.25">
      <c r="A14" s="24" t="s">
        <v>39</v>
      </c>
      <c r="B14" s="26"/>
      <c r="C14" s="25"/>
      <c r="D14" s="92">
        <v>42352842</v>
      </c>
      <c r="E14" s="92">
        <v>25118943</v>
      </c>
      <c r="F14" s="58">
        <v>3883500</v>
      </c>
      <c r="G14" s="58">
        <v>47371468</v>
      </c>
    </row>
    <row r="15" spans="1:7" x14ac:dyDescent="0.25">
      <c r="A15" s="4"/>
      <c r="B15" s="21">
        <f>SUM(B6:B14)</f>
        <v>313797212</v>
      </c>
      <c r="C15" s="21">
        <f>SUM(C6:C14)</f>
        <v>384642730</v>
      </c>
      <c r="D15" s="21">
        <f t="shared" ref="D15:G15" si="0">SUM(D6:D14)</f>
        <v>375821589</v>
      </c>
      <c r="E15" s="21">
        <f t="shared" si="0"/>
        <v>362693071</v>
      </c>
      <c r="F15" s="21">
        <f t="shared" si="0"/>
        <v>416363687</v>
      </c>
      <c r="G15" s="21">
        <f t="shared" si="0"/>
        <v>481283308</v>
      </c>
    </row>
    <row r="16" spans="1:7" x14ac:dyDescent="0.25">
      <c r="A16" s="49" t="s">
        <v>40</v>
      </c>
      <c r="B16" s="21">
        <f>SUM(B17:B21)</f>
        <v>288162773</v>
      </c>
      <c r="C16" s="21">
        <f>SUM(C17:C21)</f>
        <v>305993002</v>
      </c>
      <c r="D16" s="90">
        <f t="shared" ref="D16:F16" si="1">SUM(D17:D21)</f>
        <v>306181805</v>
      </c>
      <c r="E16" s="90">
        <f t="shared" si="1"/>
        <v>385158035</v>
      </c>
      <c r="F16" s="59">
        <f t="shared" si="1"/>
        <v>399964847</v>
      </c>
      <c r="G16" s="59">
        <f>SUM(G17:G21)</f>
        <v>403066263</v>
      </c>
    </row>
    <row r="17" spans="1:7" x14ac:dyDescent="0.25">
      <c r="A17" s="24" t="s">
        <v>41</v>
      </c>
      <c r="B17" s="25">
        <v>62650750</v>
      </c>
      <c r="C17" s="26">
        <v>115844433</v>
      </c>
      <c r="D17" s="23">
        <v>57603055</v>
      </c>
      <c r="E17" s="23">
        <v>125585515</v>
      </c>
      <c r="F17" s="63">
        <v>145817050</v>
      </c>
      <c r="G17" s="58">
        <v>19655493</v>
      </c>
    </row>
    <row r="18" spans="1:7" x14ac:dyDescent="0.25">
      <c r="A18" s="24" t="s">
        <v>42</v>
      </c>
      <c r="B18" s="25">
        <v>219654051</v>
      </c>
      <c r="C18" s="26">
        <v>229688106</v>
      </c>
      <c r="D18" s="22"/>
      <c r="E18" s="22"/>
      <c r="F18" s="63">
        <v>177439871</v>
      </c>
      <c r="G18" s="58">
        <v>315277178</v>
      </c>
    </row>
    <row r="19" spans="1:7" x14ac:dyDescent="0.25">
      <c r="A19" s="24" t="s">
        <v>43</v>
      </c>
      <c r="B19" s="26"/>
      <c r="C19" s="26"/>
      <c r="D19" s="23">
        <v>244334379</v>
      </c>
      <c r="E19" s="23">
        <v>220138594</v>
      </c>
      <c r="F19" s="63" t="s">
        <v>3</v>
      </c>
    </row>
    <row r="20" spans="1:7" x14ac:dyDescent="0.25">
      <c r="A20" s="24" t="s">
        <v>44</v>
      </c>
      <c r="B20" s="25">
        <v>19326882</v>
      </c>
      <c r="C20" s="26">
        <v>36436380</v>
      </c>
      <c r="D20" s="23">
        <v>-1689984</v>
      </c>
      <c r="E20" s="23">
        <v>33061052</v>
      </c>
      <c r="F20" s="63">
        <v>48096325</v>
      </c>
      <c r="G20" s="58">
        <v>55633672</v>
      </c>
    </row>
    <row r="21" spans="1:7" x14ac:dyDescent="0.25">
      <c r="A21" s="24" t="s">
        <v>45</v>
      </c>
      <c r="B21" s="25">
        <v>-13468910</v>
      </c>
      <c r="C21" s="26">
        <v>-75975917</v>
      </c>
      <c r="D21" s="23">
        <v>5934355</v>
      </c>
      <c r="E21" s="23">
        <v>6372874</v>
      </c>
      <c r="F21" s="63">
        <v>28611601</v>
      </c>
      <c r="G21" s="58">
        <v>12499920</v>
      </c>
    </row>
    <row r="22" spans="1:7" x14ac:dyDescent="0.25">
      <c r="A22" s="20"/>
      <c r="B22" s="21">
        <f>B16+B15</f>
        <v>601959985</v>
      </c>
      <c r="C22" s="21">
        <f>C16+C15</f>
        <v>690635732</v>
      </c>
      <c r="D22" s="60">
        <f>D16+D15</f>
        <v>682003394</v>
      </c>
      <c r="E22" s="60">
        <f t="shared" ref="E22:G22" si="2">E16+E15</f>
        <v>747851106</v>
      </c>
      <c r="F22" s="60">
        <f t="shared" si="2"/>
        <v>816328534</v>
      </c>
      <c r="G22" s="60">
        <f t="shared" si="2"/>
        <v>884349571</v>
      </c>
    </row>
    <row r="23" spans="1:7" x14ac:dyDescent="0.25">
      <c r="A23" s="20"/>
      <c r="B23" s="21"/>
      <c r="C23" s="21"/>
      <c r="D23" s="27"/>
      <c r="E23" s="27"/>
      <c r="F23" s="64"/>
      <c r="G23" s="59"/>
    </row>
    <row r="24" spans="1:7" x14ac:dyDescent="0.25">
      <c r="A24" s="20"/>
      <c r="B24" s="21"/>
      <c r="C24" s="21"/>
      <c r="D24" s="27"/>
      <c r="E24" s="27"/>
      <c r="F24" s="28"/>
    </row>
    <row r="25" spans="1:7" x14ac:dyDescent="0.25">
      <c r="A25" s="49" t="s">
        <v>94</v>
      </c>
      <c r="B25" s="29">
        <f>SUM(B26:B30)</f>
        <v>268148684</v>
      </c>
      <c r="C25" s="29">
        <f t="shared" ref="C25:G25" si="3">SUM(C26:C30)</f>
        <v>359787017</v>
      </c>
      <c r="D25" s="29">
        <f t="shared" si="3"/>
        <v>370368367</v>
      </c>
      <c r="E25" s="29">
        <f t="shared" si="3"/>
        <v>394886526</v>
      </c>
      <c r="F25" s="29">
        <f t="shared" si="3"/>
        <v>433914641</v>
      </c>
      <c r="G25" s="29">
        <f t="shared" si="3"/>
        <v>495345006</v>
      </c>
    </row>
    <row r="26" spans="1:7" x14ac:dyDescent="0.25">
      <c r="A26" s="24" t="s">
        <v>106</v>
      </c>
      <c r="B26" s="26">
        <v>213099208</v>
      </c>
      <c r="C26" s="26">
        <v>295019492</v>
      </c>
      <c r="D26" s="91">
        <v>301429045</v>
      </c>
      <c r="E26" s="91">
        <v>324541630</v>
      </c>
      <c r="F26" s="61">
        <v>363423284</v>
      </c>
      <c r="G26" s="58">
        <v>429466561</v>
      </c>
    </row>
    <row r="27" spans="1:7" x14ac:dyDescent="0.25">
      <c r="A27" s="24" t="s">
        <v>46</v>
      </c>
      <c r="B27" s="26">
        <v>1277122</v>
      </c>
      <c r="C27" s="26">
        <v>1217240</v>
      </c>
      <c r="D27" s="89">
        <v>1474171</v>
      </c>
      <c r="E27" s="89">
        <v>1568654</v>
      </c>
      <c r="F27" s="61">
        <v>1034170</v>
      </c>
      <c r="G27" s="58">
        <v>1016373</v>
      </c>
    </row>
    <row r="28" spans="1:7" x14ac:dyDescent="0.25">
      <c r="A28" s="24" t="s">
        <v>47</v>
      </c>
      <c r="B28" s="26">
        <v>345000</v>
      </c>
      <c r="C28" s="26">
        <v>345000</v>
      </c>
      <c r="D28" s="89">
        <v>345000</v>
      </c>
      <c r="E28" s="89">
        <v>345000</v>
      </c>
      <c r="F28" s="58">
        <v>345000</v>
      </c>
      <c r="G28" s="58">
        <v>345000</v>
      </c>
    </row>
    <row r="29" spans="1:7" x14ac:dyDescent="0.25">
      <c r="A29" s="24" t="s">
        <v>48</v>
      </c>
      <c r="B29" s="26">
        <v>49527354</v>
      </c>
      <c r="C29" s="26">
        <v>58005285</v>
      </c>
      <c r="D29" s="89">
        <v>64270151</v>
      </c>
      <c r="E29" s="89">
        <v>63631242</v>
      </c>
      <c r="F29" s="61">
        <v>61612187</v>
      </c>
      <c r="G29" s="58">
        <v>56506909</v>
      </c>
    </row>
    <row r="30" spans="1:7" s="77" customFormat="1" x14ac:dyDescent="0.25">
      <c r="A30" s="78" t="s">
        <v>105</v>
      </c>
      <c r="B30" s="79">
        <v>3900000</v>
      </c>
      <c r="C30" s="80">
        <v>5200000</v>
      </c>
      <c r="D30" s="81">
        <v>2850000</v>
      </c>
      <c r="E30" s="81">
        <v>4800000</v>
      </c>
      <c r="F30" s="82">
        <v>7500000</v>
      </c>
      <c r="G30" s="83">
        <v>8010163</v>
      </c>
    </row>
    <row r="31" spans="1:7" s="77" customFormat="1" x14ac:dyDescent="0.25">
      <c r="A31" s="74" t="s">
        <v>107</v>
      </c>
      <c r="B31" s="75">
        <f>B32+B33</f>
        <v>333811301</v>
      </c>
      <c r="C31" s="75">
        <f t="shared" ref="C31:G31" si="4">C32+C33</f>
        <v>330848715</v>
      </c>
      <c r="D31" s="75">
        <f t="shared" si="4"/>
        <v>314485027</v>
      </c>
      <c r="E31" s="75">
        <f t="shared" si="4"/>
        <v>357764580</v>
      </c>
      <c r="F31" s="75">
        <f t="shared" si="4"/>
        <v>382413893</v>
      </c>
      <c r="G31" s="75">
        <f t="shared" si="4"/>
        <v>389004565</v>
      </c>
    </row>
    <row r="32" spans="1:7" s="77" customFormat="1" x14ac:dyDescent="0.25">
      <c r="A32" s="109" t="s">
        <v>111</v>
      </c>
      <c r="B32" s="75">
        <v>333811301</v>
      </c>
      <c r="C32" s="75">
        <v>330848715</v>
      </c>
      <c r="D32" s="76">
        <v>314485027</v>
      </c>
      <c r="E32" s="76">
        <v>357764580</v>
      </c>
      <c r="F32" s="75">
        <v>382413893</v>
      </c>
      <c r="G32" s="75">
        <v>389004565</v>
      </c>
    </row>
    <row r="33" spans="1:7" s="77" customFormat="1" x14ac:dyDescent="0.25">
      <c r="A33" s="78" t="s">
        <v>112</v>
      </c>
      <c r="B33" s="79"/>
      <c r="C33" s="80"/>
      <c r="D33" s="81"/>
      <c r="E33" s="81"/>
      <c r="F33" s="82"/>
      <c r="G33" s="83"/>
    </row>
    <row r="34" spans="1:7" s="77" customFormat="1" x14ac:dyDescent="0.25">
      <c r="A34" s="74" t="s">
        <v>108</v>
      </c>
      <c r="B34" s="75">
        <f>B31-B33</f>
        <v>333811301</v>
      </c>
      <c r="C34" s="75">
        <f>C31-C33+1</f>
        <v>330848716</v>
      </c>
      <c r="D34" s="75">
        <f>D31-D33+1</f>
        <v>314485028</v>
      </c>
      <c r="E34" s="75">
        <f>E31-E33+1</f>
        <v>357764581</v>
      </c>
      <c r="F34" s="84">
        <f>F31-F33+1</f>
        <v>382413894</v>
      </c>
      <c r="G34" s="75">
        <f>G31-G33</f>
        <v>389004565</v>
      </c>
    </row>
    <row r="35" spans="1:7" s="77" customFormat="1" ht="15.75" thickBot="1" x14ac:dyDescent="0.3">
      <c r="A35" s="74" t="s">
        <v>110</v>
      </c>
      <c r="B35" s="85">
        <f>B34/('1'!C8/10)</f>
        <v>5.2331773623358808</v>
      </c>
      <c r="C35" s="85">
        <f>C34/('1'!D8/10)</f>
        <v>4.5102024009747037</v>
      </c>
      <c r="D35" s="85">
        <f>D34/('1'!E8/10)</f>
        <v>3.8973900334369849</v>
      </c>
      <c r="E35" s="85">
        <f>E34/('1'!F8/10)</f>
        <v>4.4337503797037963</v>
      </c>
      <c r="F35" s="85">
        <f>F34/('1'!G8/10)</f>
        <v>4.7392275193572253</v>
      </c>
      <c r="G35" s="85">
        <f>G34/('1'!H8/10)</f>
        <v>4.8209052247552142</v>
      </c>
    </row>
    <row r="36" spans="1:7" s="77" customFormat="1" ht="15.75" x14ac:dyDescent="0.25">
      <c r="A36" s="86" t="s">
        <v>109</v>
      </c>
      <c r="B36" s="5">
        <f>'1'!C51</f>
        <v>63787500</v>
      </c>
      <c r="C36" s="5">
        <f>'1'!D51</f>
        <v>73355625</v>
      </c>
      <c r="D36" s="5">
        <f>'1'!E51</f>
        <v>80691187</v>
      </c>
      <c r="E36" s="5">
        <f>'1'!F51</f>
        <v>80691187</v>
      </c>
      <c r="F36" s="5">
        <f>'1'!G51</f>
        <v>80691187</v>
      </c>
      <c r="G36" s="5">
        <f>'1'!H51</f>
        <v>80691187</v>
      </c>
    </row>
    <row r="37" spans="1:7" ht="15.75" x14ac:dyDescent="0.25">
      <c r="A37" s="30"/>
      <c r="B37" s="31"/>
      <c r="C37" s="31"/>
      <c r="D37" s="34"/>
      <c r="E37" s="32"/>
      <c r="F37" s="35"/>
    </row>
    <row r="38" spans="1:7" ht="15.75" x14ac:dyDescent="0.25">
      <c r="A38" s="30"/>
      <c r="B38" s="31"/>
      <c r="C38" s="31"/>
      <c r="D38" s="34"/>
      <c r="E38" s="34"/>
      <c r="F38" s="35"/>
    </row>
    <row r="39" spans="1:7" ht="15.75" x14ac:dyDescent="0.25">
      <c r="A39" s="30"/>
      <c r="B39" s="31"/>
      <c r="C39" s="31"/>
      <c r="D39" s="34"/>
      <c r="E39" s="34"/>
      <c r="F39" s="33"/>
    </row>
    <row r="40" spans="1:7" ht="15.75" x14ac:dyDescent="0.25">
      <c r="A40" s="30"/>
      <c r="B40" s="31"/>
      <c r="C40" s="31"/>
      <c r="D40" s="32"/>
      <c r="E40" s="34"/>
      <c r="F40" s="35"/>
    </row>
    <row r="41" spans="1:7" ht="15.75" x14ac:dyDescent="0.25">
      <c r="A41" s="30"/>
      <c r="B41" s="31"/>
      <c r="C41" s="31"/>
      <c r="D41" s="34"/>
      <c r="E41" s="32"/>
      <c r="F41" s="35"/>
    </row>
    <row r="42" spans="1:7" ht="15.75" x14ac:dyDescent="0.25">
      <c r="A42" s="36"/>
      <c r="B42" s="37"/>
      <c r="C42" s="37"/>
      <c r="D42" s="38"/>
      <c r="E42" s="38"/>
      <c r="F42" s="39"/>
    </row>
    <row r="43" spans="1:7" ht="15.75" x14ac:dyDescent="0.25">
      <c r="A43" s="36"/>
      <c r="B43" s="37"/>
      <c r="C43" s="37"/>
      <c r="D43" s="38"/>
      <c r="E43" s="38"/>
      <c r="F43" s="39"/>
    </row>
    <row r="44" spans="1:7" ht="15.75" x14ac:dyDescent="0.25">
      <c r="A44" s="30"/>
      <c r="B44" s="31"/>
      <c r="C44" s="31"/>
      <c r="D44" s="34"/>
      <c r="E44" s="34"/>
      <c r="F44" s="33"/>
    </row>
    <row r="45" spans="1:7" ht="15.75" x14ac:dyDescent="0.25">
      <c r="A45" s="30"/>
      <c r="B45" s="31"/>
      <c r="C45" s="31"/>
      <c r="D45" s="34"/>
      <c r="E45" s="34"/>
      <c r="F45" s="33"/>
    </row>
    <row r="46" spans="1:7" ht="15.75" x14ac:dyDescent="0.25">
      <c r="A46" s="30"/>
      <c r="B46" s="31"/>
      <c r="C46" s="31"/>
      <c r="D46" s="34"/>
      <c r="E46" s="34"/>
      <c r="F46" s="33"/>
    </row>
    <row r="47" spans="1:7" ht="15.75" x14ac:dyDescent="0.25">
      <c r="A47" s="36"/>
      <c r="B47" s="37"/>
      <c r="C47" s="37"/>
      <c r="D47" s="32"/>
      <c r="E47" s="38"/>
      <c r="F47" s="39"/>
    </row>
    <row r="48" spans="1:7" ht="16.5" thickBot="1" x14ac:dyDescent="0.3">
      <c r="A48" s="30"/>
      <c r="B48" s="31"/>
      <c r="C48" s="31"/>
      <c r="D48" s="34"/>
      <c r="E48" s="34"/>
      <c r="F48" s="33"/>
    </row>
    <row r="49" spans="1:6" ht="16.5" thickBot="1" x14ac:dyDescent="0.3">
      <c r="A49" s="36"/>
      <c r="B49" s="37"/>
      <c r="C49" s="37"/>
      <c r="D49" s="40"/>
      <c r="E49" s="41"/>
      <c r="F49" s="42"/>
    </row>
    <row r="50" spans="1:6" ht="16.5" thickBot="1" x14ac:dyDescent="0.3">
      <c r="A50" s="43"/>
      <c r="B50" s="44"/>
      <c r="C50" s="44"/>
      <c r="D50" s="45"/>
      <c r="E50" s="45"/>
      <c r="F50" s="4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tabSelected="1" topLeftCell="B1" workbookViewId="0">
      <pane xSplit="1" ySplit="4" topLeftCell="G41" activePane="bottomRight" state="frozen"/>
      <selection activeCell="B1" sqref="B1"/>
      <selection pane="topRight" activeCell="C1" sqref="C1"/>
      <selection pane="bottomLeft" activeCell="B8" sqref="B8"/>
      <selection pane="bottomRight" activeCell="L47" sqref="L47"/>
    </sheetView>
  </sheetViews>
  <sheetFormatPr defaultRowHeight="15" x14ac:dyDescent="0.25"/>
  <cols>
    <col min="1" max="1" width="8.140625" style="1" customWidth="1"/>
    <col min="2" max="2" width="37.7109375" style="1" customWidth="1"/>
    <col min="3" max="5" width="16.28515625" style="1" bestFit="1" customWidth="1"/>
    <col min="6" max="6" width="20.140625" style="1" bestFit="1" customWidth="1"/>
    <col min="7" max="7" width="19.28515625" style="1" bestFit="1" customWidth="1"/>
    <col min="8" max="8" width="17.7109375" style="1" bestFit="1" customWidth="1"/>
    <col min="9" max="16384" width="9.140625" style="1"/>
  </cols>
  <sheetData>
    <row r="1" spans="2:8" ht="18.75" x14ac:dyDescent="0.3">
      <c r="B1" s="3" t="s">
        <v>0</v>
      </c>
      <c r="C1" s="3"/>
      <c r="D1" s="3"/>
    </row>
    <row r="2" spans="2:8" ht="15.75" x14ac:dyDescent="0.25">
      <c r="B2" s="106" t="s">
        <v>95</v>
      </c>
    </row>
    <row r="3" spans="2:8" ht="15.75" thickBot="1" x14ac:dyDescent="0.3">
      <c r="B3" s="95" t="s">
        <v>82</v>
      </c>
    </row>
    <row r="4" spans="2:8" ht="15.75" x14ac:dyDescent="0.25">
      <c r="B4" s="50"/>
      <c r="C4" s="107">
        <v>2013</v>
      </c>
      <c r="D4" s="107">
        <v>2014</v>
      </c>
      <c r="E4" s="51">
        <v>2015</v>
      </c>
      <c r="F4" s="51">
        <v>2016</v>
      </c>
      <c r="G4" s="52">
        <v>2017</v>
      </c>
      <c r="H4" s="1">
        <v>2018</v>
      </c>
    </row>
    <row r="5" spans="2:8" ht="15.75" x14ac:dyDescent="0.25">
      <c r="B5" s="104" t="s">
        <v>96</v>
      </c>
      <c r="C5" s="54"/>
      <c r="D5" s="54"/>
      <c r="E5" s="55"/>
      <c r="F5" s="55"/>
      <c r="G5" s="56"/>
    </row>
    <row r="6" spans="2:8" ht="15.75" x14ac:dyDescent="0.25">
      <c r="B6" s="30" t="s">
        <v>49</v>
      </c>
      <c r="C6" s="65">
        <v>2636490008</v>
      </c>
      <c r="D6" s="65">
        <v>3064350625</v>
      </c>
      <c r="E6" s="66">
        <v>3472288356</v>
      </c>
      <c r="F6" s="66">
        <v>5453476922</v>
      </c>
      <c r="G6" s="67">
        <v>3858592676</v>
      </c>
      <c r="H6" s="68">
        <v>4763305014</v>
      </c>
    </row>
    <row r="7" spans="2:8" ht="15.75" x14ac:dyDescent="0.25">
      <c r="B7" s="30" t="s">
        <v>50</v>
      </c>
      <c r="C7" s="65">
        <v>-77887891</v>
      </c>
      <c r="D7" s="65">
        <v>-46461006</v>
      </c>
      <c r="E7" s="66">
        <v>-63483172</v>
      </c>
      <c r="F7" s="66">
        <v>-55485779</v>
      </c>
      <c r="G7" s="67">
        <v>-101346597</v>
      </c>
      <c r="H7" s="68">
        <v>-113313938</v>
      </c>
    </row>
    <row r="8" spans="2:8" ht="15.75" x14ac:dyDescent="0.25">
      <c r="B8" s="30" t="s">
        <v>51</v>
      </c>
      <c r="C8" s="65">
        <v>-2617819947</v>
      </c>
      <c r="D8" s="65">
        <v>-3022634518</v>
      </c>
      <c r="E8" s="66">
        <v>-3266286422</v>
      </c>
      <c r="F8" s="66">
        <v>-4566995500</v>
      </c>
      <c r="G8" s="67">
        <v>-4598726348</v>
      </c>
      <c r="H8" s="68">
        <v>-4590134245</v>
      </c>
    </row>
    <row r="9" spans="2:8" ht="15.75" x14ac:dyDescent="0.25">
      <c r="B9" s="36"/>
      <c r="C9" s="69">
        <f>SUM(C6:C8)</f>
        <v>-59217830</v>
      </c>
      <c r="D9" s="69">
        <f>SUM(D6:D8)</f>
        <v>-4744899</v>
      </c>
      <c r="E9" s="70">
        <v>142518762</v>
      </c>
      <c r="F9" s="70">
        <v>830995643</v>
      </c>
      <c r="G9" s="71">
        <v>-841480269</v>
      </c>
      <c r="H9" s="72">
        <f>SUM(H6:H8)</f>
        <v>59856831</v>
      </c>
    </row>
    <row r="10" spans="2:8" ht="15.75" x14ac:dyDescent="0.25">
      <c r="B10" s="104" t="s">
        <v>97</v>
      </c>
      <c r="C10" s="69"/>
      <c r="D10" s="69"/>
      <c r="E10" s="70"/>
      <c r="F10" s="70"/>
      <c r="G10" s="71"/>
      <c r="H10" s="68"/>
    </row>
    <row r="11" spans="2:8" ht="15.75" x14ac:dyDescent="0.25">
      <c r="B11" s="30" t="s">
        <v>52</v>
      </c>
      <c r="C11" s="65">
        <v>-110660035</v>
      </c>
      <c r="D11" s="65">
        <v>-110262216</v>
      </c>
      <c r="E11" s="66" t="s">
        <v>3</v>
      </c>
      <c r="F11" s="66" t="s">
        <v>3</v>
      </c>
      <c r="G11" s="67">
        <v>-32639748</v>
      </c>
      <c r="H11" s="68">
        <v>-41111611</v>
      </c>
    </row>
    <row r="12" spans="2:8" ht="15.75" x14ac:dyDescent="0.25">
      <c r="B12" s="30" t="s">
        <v>53</v>
      </c>
      <c r="C12" s="65"/>
      <c r="D12" s="65"/>
      <c r="E12" s="66">
        <v>-185713524</v>
      </c>
      <c r="F12" s="66">
        <v>-34189960</v>
      </c>
      <c r="G12" s="67" t="s">
        <v>3</v>
      </c>
      <c r="H12" s="68"/>
    </row>
    <row r="13" spans="2:8" ht="15.75" x14ac:dyDescent="0.25">
      <c r="B13" s="30" t="s">
        <v>54</v>
      </c>
      <c r="C13" s="65">
        <f>8200000+65314+364150080+173824</f>
        <v>372589218</v>
      </c>
      <c r="D13" s="65">
        <v>-143354</v>
      </c>
      <c r="E13" s="66" t="s">
        <v>3</v>
      </c>
      <c r="F13" s="66">
        <v>-43707523</v>
      </c>
      <c r="G13" s="67">
        <v>9067815</v>
      </c>
      <c r="H13" s="68">
        <v>4998717</v>
      </c>
    </row>
    <row r="14" spans="2:8" ht="15.75" x14ac:dyDescent="0.25">
      <c r="B14" s="30" t="s">
        <v>55</v>
      </c>
      <c r="C14" s="65">
        <v>2250000</v>
      </c>
      <c r="D14" s="65">
        <v>9600000</v>
      </c>
      <c r="E14" s="66">
        <v>2493540</v>
      </c>
      <c r="F14" s="66">
        <v>4435000</v>
      </c>
      <c r="G14" s="67">
        <v>18237459</v>
      </c>
      <c r="H14" s="68">
        <v>6549350</v>
      </c>
    </row>
    <row r="15" spans="2:8" ht="15.75" x14ac:dyDescent="0.25">
      <c r="B15" s="30" t="s">
        <v>56</v>
      </c>
      <c r="C15" s="65"/>
      <c r="D15" s="65"/>
      <c r="E15" s="66">
        <v>52500</v>
      </c>
      <c r="F15" s="66">
        <v>2650000</v>
      </c>
      <c r="G15" s="67">
        <v>-4820157</v>
      </c>
      <c r="H15" s="68">
        <v>-9771922</v>
      </c>
    </row>
    <row r="16" spans="2:8" ht="15.75" x14ac:dyDescent="0.25">
      <c r="B16" s="30" t="s">
        <v>57</v>
      </c>
      <c r="C16" s="65"/>
      <c r="D16" s="65"/>
      <c r="E16" s="66">
        <v>481336</v>
      </c>
      <c r="F16" s="66" t="s">
        <v>3</v>
      </c>
      <c r="G16" s="67" t="s">
        <v>3</v>
      </c>
      <c r="H16" s="68"/>
    </row>
    <row r="17" spans="2:8" ht="15.75" x14ac:dyDescent="0.25">
      <c r="B17" s="30" t="s">
        <v>58</v>
      </c>
      <c r="C17" s="65"/>
      <c r="D17" s="65">
        <v>-31834200</v>
      </c>
      <c r="E17" s="66">
        <v>2000000</v>
      </c>
      <c r="F17" s="66">
        <v>-117580084</v>
      </c>
      <c r="G17" s="67">
        <v>14795792</v>
      </c>
      <c r="H17" s="68"/>
    </row>
    <row r="18" spans="2:8" ht="15.75" x14ac:dyDescent="0.25">
      <c r="B18" s="30" t="s">
        <v>59</v>
      </c>
      <c r="C18" s="65">
        <f>5073678+3125202</f>
        <v>8198880</v>
      </c>
      <c r="D18" s="65">
        <f>4339186+10552073</f>
        <v>14891259</v>
      </c>
      <c r="E18" s="66" t="s">
        <v>3</v>
      </c>
      <c r="F18" s="66" t="s">
        <v>3</v>
      </c>
      <c r="G18" s="67">
        <v>6115971</v>
      </c>
      <c r="H18" s="68">
        <v>5541405</v>
      </c>
    </row>
    <row r="19" spans="2:8" ht="15.75" x14ac:dyDescent="0.25">
      <c r="B19" s="30" t="s">
        <v>60</v>
      </c>
      <c r="C19" s="65">
        <f>3100985-40000000-19500000-4972000-26000000-150000000-10000000-600000</f>
        <v>-247971015</v>
      </c>
      <c r="D19" s="65">
        <f>19500000+38977217+10200000-1500000-2499000-2499000</f>
        <v>62179217</v>
      </c>
      <c r="E19" s="66">
        <v>39034363</v>
      </c>
      <c r="F19" s="66">
        <v>2531202</v>
      </c>
      <c r="G19" s="67">
        <v>-101394493</v>
      </c>
      <c r="H19" s="68">
        <v>-4648832</v>
      </c>
    </row>
    <row r="20" spans="2:8" ht="15.75" x14ac:dyDescent="0.25">
      <c r="B20" s="30" t="s">
        <v>61</v>
      </c>
      <c r="C20" s="65"/>
      <c r="D20" s="65"/>
      <c r="E20" s="66">
        <v>-7497000</v>
      </c>
      <c r="F20" s="66">
        <v>-5822</v>
      </c>
      <c r="G20" s="67" t="s">
        <v>3</v>
      </c>
      <c r="H20" s="68"/>
    </row>
    <row r="21" spans="2:8" ht="15.75" x14ac:dyDescent="0.25">
      <c r="B21" s="30" t="s">
        <v>62</v>
      </c>
      <c r="C21" s="65">
        <v>143965071</v>
      </c>
      <c r="D21" s="65">
        <v>19798342</v>
      </c>
      <c r="E21" s="66" t="s">
        <v>3</v>
      </c>
      <c r="F21" s="66" t="s">
        <v>3</v>
      </c>
      <c r="G21" s="67">
        <v>336118429</v>
      </c>
      <c r="H21" s="68">
        <v>536076165</v>
      </c>
    </row>
    <row r="22" spans="2:8" ht="15.75" x14ac:dyDescent="0.25">
      <c r="B22" s="30" t="s">
        <v>63</v>
      </c>
      <c r="C22" s="65">
        <v>437496</v>
      </c>
      <c r="D22" s="65"/>
      <c r="E22" s="66" t="s">
        <v>3</v>
      </c>
      <c r="F22" s="66">
        <v>410801528</v>
      </c>
      <c r="G22" s="67">
        <v>-6086419</v>
      </c>
      <c r="H22" s="68">
        <v>24509829</v>
      </c>
    </row>
    <row r="23" spans="2:8" ht="15.75" x14ac:dyDescent="0.25">
      <c r="B23" s="30" t="s">
        <v>64</v>
      </c>
      <c r="C23" s="65"/>
      <c r="D23" s="65"/>
      <c r="E23" s="66">
        <v>-53842788</v>
      </c>
      <c r="F23" s="66" t="s">
        <v>3</v>
      </c>
      <c r="G23" s="67" t="s">
        <v>3</v>
      </c>
      <c r="H23" s="68"/>
    </row>
    <row r="24" spans="2:8" ht="15.75" x14ac:dyDescent="0.25">
      <c r="B24" s="30" t="s">
        <v>65</v>
      </c>
      <c r="C24" s="65"/>
      <c r="D24" s="65"/>
      <c r="E24" s="66">
        <v>-15996049</v>
      </c>
      <c r="F24" s="66">
        <v>-8760953</v>
      </c>
      <c r="G24" s="67" t="s">
        <v>3</v>
      </c>
      <c r="H24" s="68"/>
    </row>
    <row r="25" spans="2:8" ht="15.75" x14ac:dyDescent="0.25">
      <c r="B25" s="30" t="s">
        <v>66</v>
      </c>
      <c r="C25" s="65"/>
      <c r="D25" s="65"/>
      <c r="E25" s="66" t="s">
        <v>3</v>
      </c>
      <c r="F25" s="66">
        <v>-110000</v>
      </c>
      <c r="G25" s="67" t="s">
        <v>3</v>
      </c>
      <c r="H25" s="68"/>
    </row>
    <row r="26" spans="2:8" ht="15.75" x14ac:dyDescent="0.25">
      <c r="B26" s="30" t="s">
        <v>67</v>
      </c>
      <c r="C26" s="65">
        <v>51030000</v>
      </c>
      <c r="D26" s="65"/>
      <c r="E26" s="66" t="s">
        <v>3</v>
      </c>
      <c r="F26" s="66" t="s">
        <v>3</v>
      </c>
      <c r="G26" s="67">
        <v>50000000</v>
      </c>
      <c r="H26" s="68">
        <v>37879317</v>
      </c>
    </row>
    <row r="27" spans="2:8" ht="15.75" x14ac:dyDescent="0.25">
      <c r="B27" s="30" t="s">
        <v>68</v>
      </c>
      <c r="C27" s="65"/>
      <c r="D27" s="65"/>
      <c r="E27" s="66">
        <v>-1096371</v>
      </c>
      <c r="F27" s="66" t="s">
        <v>3</v>
      </c>
      <c r="G27" s="67" t="s">
        <v>3</v>
      </c>
      <c r="H27" s="68"/>
    </row>
    <row r="28" spans="2:8" ht="15.75" x14ac:dyDescent="0.25">
      <c r="B28" s="30" t="s">
        <v>69</v>
      </c>
      <c r="C28" s="65">
        <v>23077606</v>
      </c>
      <c r="D28" s="65">
        <v>43872882</v>
      </c>
      <c r="E28" s="66" t="s">
        <v>3</v>
      </c>
      <c r="F28" s="66" t="s">
        <v>3</v>
      </c>
      <c r="G28" s="67">
        <v>-538623250</v>
      </c>
      <c r="H28" s="68">
        <v>-677658956</v>
      </c>
    </row>
    <row r="29" spans="2:8" ht="15.75" x14ac:dyDescent="0.25">
      <c r="B29" s="30" t="s">
        <v>70</v>
      </c>
      <c r="C29" s="65"/>
      <c r="D29" s="65"/>
      <c r="E29" s="66">
        <v>-76117405</v>
      </c>
      <c r="F29" s="66">
        <v>-5687403</v>
      </c>
      <c r="G29" s="67" t="s">
        <v>3</v>
      </c>
      <c r="H29" s="68"/>
    </row>
    <row r="30" spans="2:8" ht="15.75" x14ac:dyDescent="0.25">
      <c r="B30" s="30" t="s">
        <v>71</v>
      </c>
      <c r="C30" s="65">
        <v>-5834154</v>
      </c>
      <c r="D30" s="65"/>
      <c r="E30" s="66" t="s">
        <v>3</v>
      </c>
      <c r="F30" s="66" t="s">
        <v>3</v>
      </c>
      <c r="G30" s="67">
        <v>72162257</v>
      </c>
      <c r="H30" s="68">
        <v>54096212</v>
      </c>
    </row>
    <row r="31" spans="2:8" ht="15.75" x14ac:dyDescent="0.25">
      <c r="B31" s="30" t="s">
        <v>72</v>
      </c>
      <c r="C31" s="65"/>
      <c r="D31" s="65"/>
      <c r="E31" s="66">
        <v>76213180</v>
      </c>
      <c r="F31" s="66">
        <v>67404492</v>
      </c>
      <c r="G31" s="67" t="s">
        <v>3</v>
      </c>
      <c r="H31" s="68"/>
    </row>
    <row r="32" spans="2:8" ht="15.75" x14ac:dyDescent="0.25">
      <c r="B32" s="30" t="s">
        <v>73</v>
      </c>
      <c r="C32" s="65">
        <v>59748500</v>
      </c>
      <c r="D32" s="65">
        <v>52112915</v>
      </c>
      <c r="E32" s="66" t="s">
        <v>3</v>
      </c>
      <c r="F32" s="66" t="s">
        <v>3</v>
      </c>
      <c r="G32" s="67">
        <v>64049571</v>
      </c>
      <c r="H32" s="68">
        <v>72124941</v>
      </c>
    </row>
    <row r="33" spans="2:8" ht="15.75" x14ac:dyDescent="0.25">
      <c r="B33" s="30" t="s">
        <v>74</v>
      </c>
      <c r="C33" s="65"/>
      <c r="D33" s="65"/>
      <c r="E33" s="66">
        <v>67221275</v>
      </c>
      <c r="F33" s="66">
        <v>95565768</v>
      </c>
      <c r="G33" s="67">
        <v>-164948842</v>
      </c>
      <c r="H33" s="68"/>
    </row>
    <row r="34" spans="2:8" ht="15.75" x14ac:dyDescent="0.25">
      <c r="B34" s="30" t="s">
        <v>75</v>
      </c>
      <c r="C34" s="65">
        <v>8811959</v>
      </c>
      <c r="D34" s="68"/>
      <c r="E34" s="66">
        <v>7801884</v>
      </c>
      <c r="F34" s="66">
        <v>10150380</v>
      </c>
      <c r="G34" s="67">
        <v>15574817</v>
      </c>
      <c r="H34" s="68">
        <v>23510808</v>
      </c>
    </row>
    <row r="35" spans="2:8" ht="15.75" x14ac:dyDescent="0.25">
      <c r="B35" s="30" t="s">
        <v>76</v>
      </c>
      <c r="C35" s="65">
        <v>-874992</v>
      </c>
      <c r="D35" s="65">
        <v>900000</v>
      </c>
      <c r="E35" s="66" t="s">
        <v>3</v>
      </c>
      <c r="F35" s="66" t="s">
        <v>3</v>
      </c>
      <c r="G35" s="67">
        <v>5820000</v>
      </c>
      <c r="H35" s="68">
        <v>12170000</v>
      </c>
    </row>
    <row r="36" spans="2:8" ht="15.75" x14ac:dyDescent="0.25">
      <c r="B36" s="36"/>
      <c r="C36" s="69">
        <f>SUM(C11:C35)</f>
        <v>304768534</v>
      </c>
      <c r="D36" s="69">
        <f>SUM(D11:D35)</f>
        <v>61114845</v>
      </c>
      <c r="E36" s="70">
        <v>-144965059</v>
      </c>
      <c r="F36" s="70">
        <v>383496625</v>
      </c>
      <c r="G36" s="71">
        <v>-91621956</v>
      </c>
      <c r="H36" s="72">
        <f>SUM(H11:H35)</f>
        <v>44265423</v>
      </c>
    </row>
    <row r="37" spans="2:8" ht="15.75" x14ac:dyDescent="0.25">
      <c r="B37" s="104" t="s">
        <v>98</v>
      </c>
      <c r="C37" s="69"/>
      <c r="D37" s="69"/>
      <c r="E37" s="70"/>
      <c r="F37" s="70"/>
      <c r="G37" s="71"/>
      <c r="H37" s="68"/>
    </row>
    <row r="38" spans="2:8" ht="15.75" x14ac:dyDescent="0.25">
      <c r="B38" s="30" t="s">
        <v>77</v>
      </c>
      <c r="C38" s="65">
        <v>150000000</v>
      </c>
      <c r="D38" s="65">
        <v>5000000</v>
      </c>
      <c r="E38" s="66">
        <v>7500000</v>
      </c>
      <c r="F38" s="66" t="s">
        <v>3</v>
      </c>
      <c r="G38" s="67" t="s">
        <v>3</v>
      </c>
      <c r="H38" s="68">
        <v>7500000</v>
      </c>
    </row>
    <row r="39" spans="2:8" ht="15.75" x14ac:dyDescent="0.25">
      <c r="B39" s="30" t="s">
        <v>78</v>
      </c>
      <c r="C39" s="65">
        <v>-66042474</v>
      </c>
      <c r="D39" s="65">
        <v>-99573362</v>
      </c>
      <c r="E39" s="66" t="s">
        <v>3</v>
      </c>
      <c r="F39" s="66" t="s">
        <v>3</v>
      </c>
      <c r="G39" s="67">
        <v>-11138627</v>
      </c>
      <c r="H39" s="68">
        <v>11951731</v>
      </c>
    </row>
    <row r="40" spans="2:8" ht="15.75" x14ac:dyDescent="0.25">
      <c r="B40" s="30" t="s">
        <v>104</v>
      </c>
      <c r="C40" s="65"/>
      <c r="D40" s="65"/>
      <c r="E40" s="66"/>
      <c r="F40" s="66"/>
      <c r="G40" s="67"/>
      <c r="H40" s="68">
        <v>-194684244</v>
      </c>
    </row>
    <row r="41" spans="2:8" ht="15.75" x14ac:dyDescent="0.25">
      <c r="B41" s="30" t="s">
        <v>79</v>
      </c>
      <c r="C41" s="65"/>
      <c r="D41" s="65">
        <v>60989310</v>
      </c>
      <c r="E41" s="66" t="s">
        <v>3</v>
      </c>
      <c r="F41" s="66">
        <v>111450000</v>
      </c>
      <c r="G41" s="67">
        <v>-113505156</v>
      </c>
      <c r="H41" s="68">
        <v>30462538</v>
      </c>
    </row>
    <row r="42" spans="2:8" ht="15.75" x14ac:dyDescent="0.25">
      <c r="B42" s="30"/>
      <c r="C42" s="65"/>
      <c r="D42" s="65"/>
      <c r="E42" s="66"/>
      <c r="F42" s="66"/>
      <c r="G42" s="67"/>
      <c r="H42" s="68"/>
    </row>
    <row r="43" spans="2:8" ht="15.75" x14ac:dyDescent="0.25">
      <c r="B43" s="36"/>
      <c r="C43" s="69">
        <f>SUM(C38:C41)</f>
        <v>83957526</v>
      </c>
      <c r="D43" s="69">
        <f>SUM(D38:D41)</f>
        <v>-33584052</v>
      </c>
      <c r="E43" s="70">
        <v>-103756554</v>
      </c>
      <c r="F43" s="70">
        <v>-86616014</v>
      </c>
      <c r="G43" s="71">
        <v>-289592625</v>
      </c>
      <c r="H43" s="72">
        <f>SUM(H38:H42)</f>
        <v>-144769975</v>
      </c>
    </row>
    <row r="44" spans="2:8" ht="15.75" x14ac:dyDescent="0.25">
      <c r="B44" s="36"/>
      <c r="C44" s="69"/>
      <c r="D44" s="69"/>
      <c r="E44" s="70"/>
      <c r="F44" s="70"/>
      <c r="G44" s="71"/>
      <c r="H44" s="68"/>
    </row>
    <row r="45" spans="2:8" x14ac:dyDescent="0.25">
      <c r="B45" s="95" t="s">
        <v>99</v>
      </c>
      <c r="C45" s="72">
        <f t="shared" ref="C45:G45" si="0">C9+C36+C43</f>
        <v>329508230</v>
      </c>
      <c r="D45" s="72">
        <f t="shared" si="0"/>
        <v>22785894</v>
      </c>
      <c r="E45" s="72">
        <f t="shared" si="0"/>
        <v>-106202851</v>
      </c>
      <c r="F45" s="72">
        <f t="shared" si="0"/>
        <v>1127876254</v>
      </c>
      <c r="G45" s="72">
        <f t="shared" si="0"/>
        <v>-1222694850</v>
      </c>
      <c r="H45" s="72">
        <f>H9+H36+H43</f>
        <v>-40647721</v>
      </c>
    </row>
    <row r="46" spans="2:8" ht="15.75" x14ac:dyDescent="0.25">
      <c r="B46" s="108" t="s">
        <v>100</v>
      </c>
      <c r="C46" s="65">
        <v>1213150534</v>
      </c>
      <c r="D46" s="65">
        <v>1542658764</v>
      </c>
      <c r="E46" s="66">
        <v>1565444656</v>
      </c>
      <c r="F46" s="66">
        <v>1352608301</v>
      </c>
      <c r="G46" s="67">
        <v>2480484555</v>
      </c>
      <c r="H46" s="72">
        <v>1257789705</v>
      </c>
    </row>
    <row r="47" spans="2:8" ht="15.75" x14ac:dyDescent="0.25">
      <c r="B47" s="104" t="s">
        <v>101</v>
      </c>
      <c r="C47" s="69">
        <f>C45+C46</f>
        <v>1542658764</v>
      </c>
      <c r="D47" s="69">
        <f>D45+D46</f>
        <v>1565444658</v>
      </c>
      <c r="E47" s="70">
        <v>1459241805</v>
      </c>
      <c r="F47" s="70">
        <v>2480484555</v>
      </c>
      <c r="G47" s="71">
        <v>1257789705</v>
      </c>
      <c r="H47" s="72">
        <f>SUM(H45:H46)+1</f>
        <v>1217141985</v>
      </c>
    </row>
    <row r="48" spans="2:8" ht="15.75" x14ac:dyDescent="0.25">
      <c r="B48" s="36"/>
      <c r="C48" s="53"/>
      <c r="D48" s="53"/>
      <c r="E48" s="38"/>
      <c r="F48" s="38"/>
      <c r="G48" s="57"/>
    </row>
    <row r="49" spans="2:8" ht="16.5" thickBot="1" x14ac:dyDescent="0.3">
      <c r="B49" s="104" t="s">
        <v>102</v>
      </c>
      <c r="C49" s="45">
        <f>C9/('1'!C8/10)</f>
        <v>-0.92836104252400553</v>
      </c>
      <c r="D49" s="45">
        <f>D9/('1'!D8/10)</f>
        <v>-6.4683505866114557E-2</v>
      </c>
      <c r="E49" s="45">
        <f>E9/('1'!E8/10)</f>
        <v>1.7662246311979524</v>
      </c>
      <c r="F49" s="45">
        <f>F9/('1'!F8/10)</f>
        <v>10.298468443648003</v>
      </c>
      <c r="G49" s="45">
        <f>G9/('1'!G8/10)</f>
        <v>-10.428403649583194</v>
      </c>
      <c r="H49" s="45">
        <f>H9/('1'!H8/10)</f>
        <v>0.74180134442687029</v>
      </c>
    </row>
    <row r="50" spans="2:8" x14ac:dyDescent="0.25">
      <c r="B50" s="104" t="s">
        <v>103</v>
      </c>
      <c r="C50" s="1">
        <v>63787500</v>
      </c>
      <c r="D50" s="1">
        <v>73355625</v>
      </c>
      <c r="E50" s="1">
        <v>80691187</v>
      </c>
      <c r="F50" s="1">
        <v>80691187</v>
      </c>
      <c r="G50" s="1">
        <v>80691187</v>
      </c>
      <c r="H50" s="1">
        <f>'1'!H8/10</f>
        <v>80691187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2020-04-12T05:55:18Z</dcterms:modified>
</cp:coreProperties>
</file>