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10" i="3" s="1"/>
  <c r="E32" i="1"/>
  <c r="I32" i="3"/>
  <c r="I25" i="3"/>
  <c r="I14" i="3"/>
  <c r="I22" i="2"/>
  <c r="I16" i="2"/>
  <c r="I7" i="2"/>
  <c r="I10" i="2" s="1"/>
  <c r="I53" i="1"/>
  <c r="I41" i="1"/>
  <c r="I27" i="1"/>
  <c r="I8" i="5" s="1"/>
  <c r="I22" i="1"/>
  <c r="I39" i="1" s="1"/>
  <c r="I10" i="1"/>
  <c r="I6" i="1"/>
  <c r="I31" i="3" l="1"/>
  <c r="I27" i="3"/>
  <c r="I29" i="3" s="1"/>
  <c r="I12" i="2"/>
  <c r="I14" i="2" s="1"/>
  <c r="I19" i="2" s="1"/>
  <c r="I11" i="5" s="1"/>
  <c r="I10" i="5"/>
  <c r="I50" i="1"/>
  <c r="I52" i="1"/>
  <c r="I7" i="5"/>
  <c r="I18" i="1"/>
  <c r="C32" i="3"/>
  <c r="D32" i="3"/>
  <c r="E32" i="3"/>
  <c r="F32" i="3"/>
  <c r="G32" i="3"/>
  <c r="H32" i="3"/>
  <c r="B32" i="3"/>
  <c r="C22" i="2"/>
  <c r="D22" i="2"/>
  <c r="E22" i="2"/>
  <c r="F22" i="2"/>
  <c r="G22" i="2"/>
  <c r="H22" i="2"/>
  <c r="B22" i="2"/>
  <c r="C53" i="1"/>
  <c r="D53" i="1"/>
  <c r="E53" i="1"/>
  <c r="F53" i="1"/>
  <c r="G53" i="1"/>
  <c r="H53" i="1"/>
  <c r="B53" i="1"/>
  <c r="I9" i="5" l="1"/>
  <c r="I21" i="2"/>
  <c r="I5" i="5"/>
  <c r="I6" i="5"/>
  <c r="H25" i="3"/>
  <c r="H14" i="3"/>
  <c r="H10" i="3"/>
  <c r="H31" i="3" s="1"/>
  <c r="H16" i="2"/>
  <c r="H7" i="2"/>
  <c r="H10" i="2" s="1"/>
  <c r="H10" i="5" s="1"/>
  <c r="H27" i="1"/>
  <c r="H22" i="1"/>
  <c r="H41" i="1"/>
  <c r="H52" i="1" s="1"/>
  <c r="H10" i="1"/>
  <c r="H6" i="1"/>
  <c r="H39" i="1" l="1"/>
  <c r="H50" i="1" s="1"/>
  <c r="H27" i="3"/>
  <c r="H29" i="3" s="1"/>
  <c r="H12" i="2"/>
  <c r="H14" i="2" s="1"/>
  <c r="H19" i="2" s="1"/>
  <c r="H6" i="5" s="1"/>
  <c r="H18" i="1"/>
  <c r="H8" i="5"/>
  <c r="H7" i="5"/>
  <c r="C25" i="3"/>
  <c r="D25" i="3"/>
  <c r="E25" i="3"/>
  <c r="F25" i="3"/>
  <c r="G25" i="3"/>
  <c r="B25" i="3"/>
  <c r="C14" i="3"/>
  <c r="D14" i="3"/>
  <c r="E14" i="3"/>
  <c r="F14" i="3"/>
  <c r="G14" i="3"/>
  <c r="B14" i="3"/>
  <c r="C10" i="3"/>
  <c r="C31" i="3" s="1"/>
  <c r="D10" i="3"/>
  <c r="D31" i="3" s="1"/>
  <c r="E10" i="3"/>
  <c r="E31" i="3" s="1"/>
  <c r="F10" i="3"/>
  <c r="F31" i="3" s="1"/>
  <c r="G10" i="3"/>
  <c r="G31" i="3" s="1"/>
  <c r="B10" i="3"/>
  <c r="B31" i="3" s="1"/>
  <c r="C7" i="2"/>
  <c r="C10" i="2" s="1"/>
  <c r="C10" i="5" s="1"/>
  <c r="D7" i="2"/>
  <c r="D10" i="2" s="1"/>
  <c r="D10" i="5" s="1"/>
  <c r="E7" i="2"/>
  <c r="E10" i="2" s="1"/>
  <c r="E10" i="5" s="1"/>
  <c r="F7" i="2"/>
  <c r="F10" i="2" s="1"/>
  <c r="F10" i="5" s="1"/>
  <c r="G7" i="2"/>
  <c r="G10" i="2" s="1"/>
  <c r="G10" i="5" s="1"/>
  <c r="B7" i="2"/>
  <c r="B10" i="2" s="1"/>
  <c r="B10" i="5" s="1"/>
  <c r="C27" i="1"/>
  <c r="D27" i="1"/>
  <c r="E27" i="1"/>
  <c r="F27" i="1"/>
  <c r="G27" i="1"/>
  <c r="B27" i="1"/>
  <c r="C22" i="1"/>
  <c r="D22" i="1"/>
  <c r="E22" i="1"/>
  <c r="F22" i="1"/>
  <c r="G22" i="1"/>
  <c r="B22" i="1"/>
  <c r="C41" i="1"/>
  <c r="D41" i="1"/>
  <c r="E41" i="1"/>
  <c r="F41" i="1"/>
  <c r="G41" i="1"/>
  <c r="B41" i="1"/>
  <c r="C10" i="1"/>
  <c r="D10" i="1"/>
  <c r="E10" i="1"/>
  <c r="F10" i="1"/>
  <c r="G10" i="1"/>
  <c r="B10" i="1"/>
  <c r="C6" i="1"/>
  <c r="D6" i="1"/>
  <c r="E6" i="1"/>
  <c r="F6" i="1"/>
  <c r="G6" i="1"/>
  <c r="B6" i="1"/>
  <c r="B8" i="5" l="1"/>
  <c r="D8" i="5"/>
  <c r="H11" i="5"/>
  <c r="H9" i="5"/>
  <c r="D12" i="2"/>
  <c r="D14" i="2" s="1"/>
  <c r="D19" i="2" s="1"/>
  <c r="C12" i="2"/>
  <c r="C14" i="2" s="1"/>
  <c r="C19" i="2" s="1"/>
  <c r="B12" i="2"/>
  <c r="B14" i="2" s="1"/>
  <c r="B19" i="2" s="1"/>
  <c r="E12" i="2"/>
  <c r="E14" i="2" s="1"/>
  <c r="E19" i="2" s="1"/>
  <c r="H5" i="5"/>
  <c r="G12" i="2"/>
  <c r="G14" i="2" s="1"/>
  <c r="G19" i="2" s="1"/>
  <c r="G9" i="5" s="1"/>
  <c r="F12" i="2"/>
  <c r="F14" i="2" s="1"/>
  <c r="F19" i="2" s="1"/>
  <c r="H21" i="2"/>
  <c r="E8" i="5"/>
  <c r="G52" i="1"/>
  <c r="G11" i="5"/>
  <c r="G7" i="5"/>
  <c r="F7" i="5"/>
  <c r="G8" i="5"/>
  <c r="C8" i="5"/>
  <c r="E52" i="1"/>
  <c r="E7" i="5"/>
  <c r="F8" i="5"/>
  <c r="B52" i="1"/>
  <c r="B7" i="5"/>
  <c r="D52" i="1"/>
  <c r="D7" i="5"/>
  <c r="C52" i="1"/>
  <c r="C7" i="5"/>
  <c r="F52" i="1"/>
  <c r="G27" i="3"/>
  <c r="G29" i="3" s="1"/>
  <c r="C27" i="3"/>
  <c r="C29" i="3" s="1"/>
  <c r="B27" i="3"/>
  <c r="B29" i="3" s="1"/>
  <c r="D27" i="3"/>
  <c r="D29" i="3" s="1"/>
  <c r="F27" i="3"/>
  <c r="F29" i="3" s="1"/>
  <c r="E27" i="3"/>
  <c r="E29" i="3" s="1"/>
  <c r="G39" i="1"/>
  <c r="G50" i="1" s="1"/>
  <c r="G18" i="1"/>
  <c r="F39" i="1"/>
  <c r="F50" i="1" s="1"/>
  <c r="F18" i="1"/>
  <c r="D11" i="5" l="1"/>
  <c r="D9" i="5"/>
  <c r="F6" i="5"/>
  <c r="F9" i="5"/>
  <c r="G6" i="5"/>
  <c r="E11" i="5"/>
  <c r="E9" i="5"/>
  <c r="B11" i="5"/>
  <c r="B9" i="5"/>
  <c r="G5" i="5"/>
  <c r="C6" i="5"/>
  <c r="C9" i="5"/>
  <c r="C11" i="5"/>
  <c r="E6" i="5"/>
  <c r="F5" i="5"/>
  <c r="D21" i="2"/>
  <c r="E21" i="2"/>
  <c r="C21" i="2"/>
  <c r="B21" i="2"/>
  <c r="F21" i="2"/>
  <c r="D6" i="5"/>
  <c r="B6" i="5"/>
  <c r="F11" i="5"/>
  <c r="G21" i="2"/>
  <c r="E39" i="1"/>
  <c r="E50" i="1" s="1"/>
  <c r="E18" i="1"/>
  <c r="E5" i="5" s="1"/>
  <c r="D39" i="1"/>
  <c r="D50" i="1" s="1"/>
  <c r="D18" i="1"/>
  <c r="D5" i="5" s="1"/>
  <c r="C39" i="1" l="1"/>
  <c r="C50" i="1" s="1"/>
  <c r="C18" i="1"/>
  <c r="C5" i="5" s="1"/>
  <c r="B39" i="1"/>
  <c r="B50" i="1" s="1"/>
  <c r="B18" i="1"/>
  <c r="B5" i="5" s="1"/>
</calcChain>
</file>

<file path=xl/sharedStrings.xml><?xml version="1.0" encoding="utf-8"?>
<sst xmlns="http://schemas.openxmlformats.org/spreadsheetml/2006/main" count="93" uniqueCount="85">
  <si>
    <t>ASSETS</t>
  </si>
  <si>
    <t>NON CURRENT ASSETS</t>
  </si>
  <si>
    <t>CURRENT ASSETS</t>
  </si>
  <si>
    <t>Gross Profit</t>
  </si>
  <si>
    <t>Operating Profit</t>
  </si>
  <si>
    <t>Contribution to WPPF</t>
  </si>
  <si>
    <t>Property,Plant  and  Equipment</t>
  </si>
  <si>
    <t>Collection from turnover</t>
  </si>
  <si>
    <t>Acquisition of fixed assets</t>
  </si>
  <si>
    <t>Share capital</t>
  </si>
  <si>
    <t>Trade debtors</t>
  </si>
  <si>
    <t>Dividend paid</t>
  </si>
  <si>
    <t>Cash paid to suppliers &amp; Income Tax</t>
  </si>
  <si>
    <t>Current Ratio</t>
  </si>
  <si>
    <t>Operating Margin</t>
  </si>
  <si>
    <t>Net Margin</t>
  </si>
  <si>
    <t>Deferred lease interest</t>
  </si>
  <si>
    <t>Stock &amp; stores</t>
  </si>
  <si>
    <t>Advances, deposits &amp; prepayments</t>
  </si>
  <si>
    <t>Cash &amp; bank balances</t>
  </si>
  <si>
    <t>General reserve</t>
  </si>
  <si>
    <t>Capital reserve</t>
  </si>
  <si>
    <t>Tax holiday reserve</t>
  </si>
  <si>
    <t>Dividend equalisation reserve</t>
  </si>
  <si>
    <t>Long term loans - secured</t>
  </si>
  <si>
    <t>Provision for gratuity</t>
  </si>
  <si>
    <t>Bank overdrafts - secured</t>
  </si>
  <si>
    <t>Liability agaisnt trust receipts</t>
  </si>
  <si>
    <t>Accrued expenses</t>
  </si>
  <si>
    <t>Provision for taxation</t>
  </si>
  <si>
    <t>Bills receivable discounted</t>
  </si>
  <si>
    <t>WPPF</t>
  </si>
  <si>
    <t>Dues to associated company</t>
  </si>
  <si>
    <t>Income tax paid</t>
  </si>
  <si>
    <t>Bank Overdraft received/(paid)</t>
  </si>
  <si>
    <t>Loans received/(paid) against Trust Receipts</t>
  </si>
  <si>
    <t>Dues (paid) to Associated Companies</t>
  </si>
  <si>
    <t>Long Term Loans received/(paid)</t>
  </si>
  <si>
    <t>Lease Finance paid</t>
  </si>
  <si>
    <t>Dues from Related Parties</t>
  </si>
  <si>
    <t>Current maturity of long term loans</t>
  </si>
  <si>
    <t>Deferred tax liability</t>
  </si>
  <si>
    <t>Bills receivable discounted paid/received</t>
  </si>
  <si>
    <t>Time loan</t>
  </si>
  <si>
    <t>Export Incentive receivables</t>
  </si>
  <si>
    <t>Trade Creditors</t>
  </si>
  <si>
    <t>Current tax</t>
  </si>
  <si>
    <t>Deferred tax</t>
  </si>
  <si>
    <t>Debt to Equity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</si>
  <si>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</si>
  <si>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</si>
  <si>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</si>
  <si>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</si>
  <si>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</si>
  <si>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</si>
  <si>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</si>
  <si>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</si>
  <si>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</si>
  <si>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</si>
  <si>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</si>
  <si>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</si>
  <si>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</si>
  <si>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</si>
  <si>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</si>
  <si>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</si>
  <si>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</si>
  <si>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</si>
  <si>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</si>
  <si>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</si>
  <si>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</si>
  <si>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</si>
  <si>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</si>
  <si>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</si>
  <si>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</si>
  <si>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</si>
  <si>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</si>
  <si>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</si>
  <si>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</si>
  <si>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</si>
  <si>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</si>
  <si>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</si>
  <si>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H.R. Textile Mills Limited</t>
  </si>
  <si>
    <t>Revaluation reserve</t>
  </si>
  <si>
    <t>Retained earnings</t>
  </si>
  <si>
    <t>Interest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</si>
</sst>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ont="1" applyBorder="1"/>
    <xf numFmtId="3" fontId="1" fillId="0" borderId="4" xfId="0" applyNumberFormat="1" applyFont="1" applyBorder="1"/>
    <xf numFmtId="3" fontId="0" fillId="0" borderId="0" xfId="0" applyNumberFormat="1" applyFill="1"/>
    <xf numFmtId="3" fontId="1" fillId="0" borderId="0" xfId="0" applyNumberFormat="1" applyFont="1" applyFill="1"/>
    <xf numFmtId="4" fontId="1" fillId="0" borderId="0" xfId="0" applyNumberFormat="1" applyFont="1"/>
    <xf numFmtId="0" fontId="4" fillId="0" borderId="0" xfId="0" applyFont="1"/>
    <xf numFmtId="2" fontId="1" fillId="0" borderId="3" xfId="0" applyNumberFormat="1" applyFont="1" applyBorder="1" applyAlignment="1">
      <alignment horizontal="center"/>
    </xf>
    <xf numFmtId="164" fontId="0" fillId="0" borderId="0" xfId="2" applyNumberFormat="1" applyFont="1"/>
    <xf numFmtId="164" fontId="1" fillId="0" borderId="4" xfId="2" applyNumberFormat="1" applyFont="1" applyBorder="1"/>
    <xf numFmtId="164" fontId="3" fillId="0" borderId="4" xfId="2" applyNumberFormat="1" applyFont="1" applyBorder="1"/>
    <xf numFmtId="164" fontId="1" fillId="0" borderId="0" xfId="2" applyNumberFormat="1" applyFont="1"/>
    <xf numFmtId="165" fontId="0" fillId="0" borderId="0" xfId="1" applyNumberFormat="1" applyFont="1"/>
    <xf numFmtId="166" fontId="0" fillId="0" borderId="0" xfId="0" applyNumberForma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41" fontId="0" fillId="0" borderId="0" xfId="0" applyNumberFormat="1"/>
    <xf numFmtId="41" fontId="1" fillId="0" borderId="0" xfId="0" applyNumberFormat="1" applyFont="1"/>
    <xf numFmtId="0" fontId="1" fillId="0" borderId="2" xfId="0" applyFont="1" applyBorder="1"/>
    <xf numFmtId="41" fontId="0" fillId="0" borderId="0" xfId="0" applyNumberFormat="1" applyFont="1"/>
    <xf numFmtId="43" fontId="1" fillId="0" borderId="0" xfId="2" applyFont="1"/>
    <xf numFmtId="164" fontId="0" fillId="0" borderId="1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7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41.140625" bestFit="1" customWidth="1"/>
    <col min="2" max="2" width="12.7109375" bestFit="1" customWidth="1"/>
    <col min="3" max="3" width="13.5703125" customWidth="1"/>
    <col min="4" max="6" width="13.85546875" bestFit="1" customWidth="1"/>
    <col min="7" max="9" width="12.7109375" bestFit="1" customWidth="1"/>
  </cols>
  <sheetData>
    <row r="1" spans="1:9" x14ac:dyDescent="0.25">
      <c r="A1" s="11" t="s">
        <v>81</v>
      </c>
    </row>
    <row r="2" spans="1:9" x14ac:dyDescent="0.25">
      <c r="A2" s="11" t="s">
        <v>49</v>
      </c>
    </row>
    <row r="3" spans="1:9" x14ac:dyDescent="0.25">
      <c r="A3" t="s">
        <v>50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6" t="s">
        <v>0</v>
      </c>
    </row>
    <row r="6" spans="1:9" x14ac:dyDescent="0.25">
      <c r="A6" s="27" t="s">
        <v>1</v>
      </c>
      <c r="B6" s="4">
        <f>SUM(B7:B8)</f>
        <v>395945629</v>
      </c>
      <c r="C6" s="4">
        <f t="shared" ref="C6:I6" si="0">SUM(C7:C8)</f>
        <v>489057212</v>
      </c>
      <c r="D6" s="4">
        <f t="shared" si="0"/>
        <v>506239023</v>
      </c>
      <c r="E6" s="4">
        <f t="shared" si="0"/>
        <v>528012434</v>
      </c>
      <c r="F6" s="4">
        <f t="shared" si="0"/>
        <v>622435333</v>
      </c>
      <c r="G6" s="4">
        <f t="shared" si="0"/>
        <v>651955516</v>
      </c>
      <c r="H6" s="4">
        <f t="shared" si="0"/>
        <v>742807641</v>
      </c>
      <c r="I6" s="4">
        <f t="shared" si="0"/>
        <v>1656302759</v>
      </c>
    </row>
    <row r="7" spans="1:9" x14ac:dyDescent="0.25">
      <c r="A7" t="s">
        <v>6</v>
      </c>
      <c r="B7" s="1">
        <v>392857224</v>
      </c>
      <c r="C7" s="1">
        <v>489057212</v>
      </c>
      <c r="D7" s="7">
        <v>506239023</v>
      </c>
      <c r="E7" s="1">
        <v>528012434</v>
      </c>
      <c r="F7" s="7">
        <v>622435333</v>
      </c>
      <c r="G7" s="1">
        <v>651955516</v>
      </c>
      <c r="H7" s="1">
        <v>742807641</v>
      </c>
      <c r="I7" s="1">
        <v>1656302759</v>
      </c>
    </row>
    <row r="8" spans="1:9" x14ac:dyDescent="0.25">
      <c r="A8" t="s">
        <v>16</v>
      </c>
      <c r="B8" s="1">
        <v>3088405</v>
      </c>
      <c r="C8" s="1">
        <v>0</v>
      </c>
      <c r="D8" s="7">
        <v>0</v>
      </c>
      <c r="E8" s="1">
        <v>0</v>
      </c>
      <c r="F8" s="7">
        <v>0</v>
      </c>
      <c r="G8" s="1">
        <v>0</v>
      </c>
      <c r="H8" s="1">
        <v>0</v>
      </c>
    </row>
    <row r="9" spans="1:9" x14ac:dyDescent="0.25">
      <c r="B9" s="1"/>
      <c r="C9" s="1"/>
      <c r="D9" s="7"/>
      <c r="F9" s="7"/>
      <c r="G9" s="7"/>
    </row>
    <row r="10" spans="1:9" x14ac:dyDescent="0.25">
      <c r="A10" s="27" t="s">
        <v>2</v>
      </c>
      <c r="B10" s="4">
        <f>SUM(B11:B16)</f>
        <v>807232633</v>
      </c>
      <c r="C10" s="4">
        <f t="shared" ref="C10:I10" si="1">SUM(C11:C16)</f>
        <v>744736781</v>
      </c>
      <c r="D10" s="4">
        <f t="shared" si="1"/>
        <v>767005114</v>
      </c>
      <c r="E10" s="4">
        <f t="shared" si="1"/>
        <v>822971600</v>
      </c>
      <c r="F10" s="4">
        <f t="shared" si="1"/>
        <v>919542059</v>
      </c>
      <c r="G10" s="4">
        <f t="shared" si="1"/>
        <v>853304299</v>
      </c>
      <c r="H10" s="4">
        <f t="shared" si="1"/>
        <v>881397633</v>
      </c>
      <c r="I10" s="4">
        <f t="shared" si="1"/>
        <v>1115358265</v>
      </c>
    </row>
    <row r="11" spans="1:9" x14ac:dyDescent="0.25">
      <c r="A11" s="6" t="s">
        <v>17</v>
      </c>
      <c r="B11" s="1">
        <v>125824453</v>
      </c>
      <c r="C11" s="7">
        <v>207252615</v>
      </c>
      <c r="D11" s="7">
        <v>254065709</v>
      </c>
      <c r="E11" s="7">
        <v>293729534</v>
      </c>
      <c r="F11" s="7">
        <v>268897227</v>
      </c>
      <c r="G11" s="7">
        <v>318011365</v>
      </c>
      <c r="H11" s="1">
        <v>333256421</v>
      </c>
      <c r="I11" s="1">
        <v>393277250</v>
      </c>
    </row>
    <row r="12" spans="1:9" x14ac:dyDescent="0.25">
      <c r="A12" s="6" t="s">
        <v>10</v>
      </c>
      <c r="B12" s="1">
        <v>531494230</v>
      </c>
      <c r="C12" s="7">
        <v>340320542</v>
      </c>
      <c r="D12" s="7">
        <v>200993885</v>
      </c>
      <c r="E12" s="7">
        <v>324419355</v>
      </c>
      <c r="F12" s="7">
        <v>441549311</v>
      </c>
      <c r="G12" s="7">
        <v>308746156</v>
      </c>
      <c r="H12" s="1">
        <v>371222914</v>
      </c>
      <c r="I12" s="1">
        <v>574533283</v>
      </c>
    </row>
    <row r="13" spans="1:9" x14ac:dyDescent="0.25">
      <c r="A13" s="6" t="s">
        <v>44</v>
      </c>
      <c r="B13" s="1">
        <v>64879600</v>
      </c>
      <c r="C13" s="7">
        <v>84747154</v>
      </c>
      <c r="D13" s="7">
        <v>94028138</v>
      </c>
      <c r="E13" s="7">
        <v>109841798</v>
      </c>
      <c r="F13" s="7">
        <v>125066201</v>
      </c>
      <c r="G13" s="7">
        <v>95177576</v>
      </c>
      <c r="H13" s="1">
        <v>75406776</v>
      </c>
      <c r="I13" s="1">
        <v>55458792</v>
      </c>
    </row>
    <row r="14" spans="1:9" x14ac:dyDescent="0.25">
      <c r="A14" s="6" t="s">
        <v>18</v>
      </c>
      <c r="B14" s="1">
        <v>40074232</v>
      </c>
      <c r="C14" s="7">
        <v>34158014</v>
      </c>
      <c r="D14" s="7">
        <v>33183653</v>
      </c>
      <c r="E14" s="7">
        <v>31332873</v>
      </c>
      <c r="F14" s="7">
        <v>43394886</v>
      </c>
      <c r="G14" s="7">
        <v>49288275</v>
      </c>
      <c r="H14" s="1">
        <v>53229531</v>
      </c>
      <c r="I14" s="1">
        <v>67318628</v>
      </c>
    </row>
    <row r="15" spans="1:9" x14ac:dyDescent="0.25">
      <c r="A15" s="6" t="s">
        <v>39</v>
      </c>
      <c r="B15" s="1">
        <v>0</v>
      </c>
      <c r="C15" s="7">
        <v>0</v>
      </c>
      <c r="D15" s="7">
        <v>35000000</v>
      </c>
      <c r="E15" s="7">
        <v>0</v>
      </c>
      <c r="F15" s="7">
        <v>0</v>
      </c>
      <c r="G15" s="7">
        <v>0</v>
      </c>
      <c r="H15" s="7">
        <v>0</v>
      </c>
    </row>
    <row r="16" spans="1:9" x14ac:dyDescent="0.25">
      <c r="A16" s="6" t="s">
        <v>19</v>
      </c>
      <c r="B16" s="1">
        <v>44960118</v>
      </c>
      <c r="C16" s="7">
        <v>78258456</v>
      </c>
      <c r="D16" s="7">
        <v>149733729</v>
      </c>
      <c r="E16" s="7">
        <v>63648040</v>
      </c>
      <c r="F16" s="7">
        <v>40634434</v>
      </c>
      <c r="G16" s="7">
        <v>82080927</v>
      </c>
      <c r="H16" s="1">
        <v>48281991</v>
      </c>
      <c r="I16" s="1">
        <v>24770312</v>
      </c>
    </row>
    <row r="17" spans="1:9" x14ac:dyDescent="0.25">
      <c r="F17" s="1"/>
    </row>
    <row r="18" spans="1:9" x14ac:dyDescent="0.25">
      <c r="A18" s="2"/>
      <c r="B18" s="4">
        <f t="shared" ref="B18:I18" si="2">B6+B10</f>
        <v>1203178262</v>
      </c>
      <c r="C18" s="4">
        <f t="shared" si="2"/>
        <v>1233793993</v>
      </c>
      <c r="D18" s="4">
        <f t="shared" si="2"/>
        <v>1273244137</v>
      </c>
      <c r="E18" s="4">
        <f t="shared" si="2"/>
        <v>1350984034</v>
      </c>
      <c r="F18" s="4">
        <f t="shared" si="2"/>
        <v>1541977392</v>
      </c>
      <c r="G18" s="4">
        <f t="shared" si="2"/>
        <v>1505259815</v>
      </c>
      <c r="H18" s="4">
        <f t="shared" si="2"/>
        <v>1624205274</v>
      </c>
      <c r="I18" s="4">
        <f t="shared" si="2"/>
        <v>2771661024</v>
      </c>
    </row>
    <row r="19" spans="1:9" x14ac:dyDescent="0.25">
      <c r="G19" s="1"/>
    </row>
    <row r="20" spans="1:9" ht="15.75" x14ac:dyDescent="0.25">
      <c r="A20" s="28" t="s">
        <v>51</v>
      </c>
      <c r="C20" s="4"/>
      <c r="D20" s="2"/>
      <c r="E20" s="2"/>
      <c r="F20" s="2"/>
      <c r="G20" s="2"/>
    </row>
    <row r="21" spans="1:9" ht="15.75" x14ac:dyDescent="0.25">
      <c r="A21" s="29" t="s">
        <v>52</v>
      </c>
      <c r="C21" s="4"/>
      <c r="D21" s="2"/>
      <c r="E21" s="2"/>
      <c r="F21" s="2"/>
      <c r="G21" s="2"/>
    </row>
    <row r="22" spans="1:9" x14ac:dyDescent="0.25">
      <c r="A22" s="27" t="s">
        <v>53</v>
      </c>
      <c r="B22" s="4">
        <f>SUM(B23:B25)</f>
        <v>53842936</v>
      </c>
      <c r="C22" s="4">
        <f t="shared" ref="C22:I22" si="3">SUM(C23:C25)</f>
        <v>106156992</v>
      </c>
      <c r="D22" s="4">
        <f t="shared" si="3"/>
        <v>152628565</v>
      </c>
      <c r="E22" s="4">
        <f t="shared" si="3"/>
        <v>149878946</v>
      </c>
      <c r="F22" s="4">
        <f t="shared" si="3"/>
        <v>262326518</v>
      </c>
      <c r="G22" s="4">
        <f t="shared" si="3"/>
        <v>246684994</v>
      </c>
      <c r="H22" s="4">
        <f t="shared" si="3"/>
        <v>195023367</v>
      </c>
      <c r="I22" s="4">
        <f t="shared" si="3"/>
        <v>778582361</v>
      </c>
    </row>
    <row r="23" spans="1:9" x14ac:dyDescent="0.25">
      <c r="A23" s="6" t="s">
        <v>24</v>
      </c>
      <c r="B23" s="7">
        <v>44727510</v>
      </c>
      <c r="C23" s="7">
        <v>97041566</v>
      </c>
      <c r="D23" s="1">
        <v>143513139</v>
      </c>
      <c r="E23" s="7">
        <v>140763520</v>
      </c>
      <c r="F23" s="7">
        <v>199048499</v>
      </c>
      <c r="G23" s="7">
        <v>181745275</v>
      </c>
      <c r="H23" s="1">
        <v>128042025</v>
      </c>
      <c r="I23" s="1">
        <v>705830468</v>
      </c>
    </row>
    <row r="24" spans="1:9" x14ac:dyDescent="0.25">
      <c r="A24" s="6" t="s">
        <v>25</v>
      </c>
      <c r="B24" s="7">
        <v>9115426</v>
      </c>
      <c r="C24" s="7">
        <v>9115426</v>
      </c>
      <c r="D24" s="7">
        <v>9115426</v>
      </c>
      <c r="E24" s="7">
        <v>9115426</v>
      </c>
      <c r="F24" s="7">
        <v>31304282</v>
      </c>
      <c r="G24" s="7">
        <v>29166174</v>
      </c>
      <c r="H24" s="1">
        <v>27852964</v>
      </c>
      <c r="I24" s="1">
        <v>28392064</v>
      </c>
    </row>
    <row r="25" spans="1:9" x14ac:dyDescent="0.25">
      <c r="A25" s="6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31973737</v>
      </c>
      <c r="G25" s="7">
        <v>35773545</v>
      </c>
      <c r="H25" s="1">
        <v>39128378</v>
      </c>
      <c r="I25" s="1">
        <v>44359829</v>
      </c>
    </row>
    <row r="26" spans="1:9" x14ac:dyDescent="0.25">
      <c r="C26" s="7"/>
      <c r="E26" s="1"/>
      <c r="F26" s="1"/>
    </row>
    <row r="27" spans="1:9" x14ac:dyDescent="0.25">
      <c r="A27" s="27" t="s">
        <v>54</v>
      </c>
      <c r="B27" s="4">
        <f>SUM(B28:B37)</f>
        <v>771932204</v>
      </c>
      <c r="C27" s="4">
        <f t="shared" ref="C27:I27" si="4">SUM(C28:C37)</f>
        <v>729538356</v>
      </c>
      <c r="D27" s="4">
        <f t="shared" si="4"/>
        <v>710828647</v>
      </c>
      <c r="E27" s="4">
        <f t="shared" si="4"/>
        <v>792052383</v>
      </c>
      <c r="F27" s="4">
        <f t="shared" si="4"/>
        <v>919722235</v>
      </c>
      <c r="G27" s="4">
        <f t="shared" si="4"/>
        <v>887659734</v>
      </c>
      <c r="H27" s="4">
        <f t="shared" si="4"/>
        <v>1040471925</v>
      </c>
      <c r="I27" s="4">
        <f t="shared" si="4"/>
        <v>895132272</v>
      </c>
    </row>
    <row r="28" spans="1:9" x14ac:dyDescent="0.25">
      <c r="A28" s="6" t="s">
        <v>26</v>
      </c>
      <c r="B28" s="7">
        <v>37921412</v>
      </c>
      <c r="C28" s="7">
        <v>35975524</v>
      </c>
      <c r="D28" s="7">
        <v>34356584</v>
      </c>
      <c r="E28" s="7">
        <v>44444337</v>
      </c>
      <c r="F28" s="7">
        <v>77811475</v>
      </c>
      <c r="G28" s="7">
        <v>89658237</v>
      </c>
      <c r="H28" s="1">
        <v>80578522</v>
      </c>
      <c r="I28" s="1">
        <v>79251108</v>
      </c>
    </row>
    <row r="29" spans="1:9" x14ac:dyDescent="0.25">
      <c r="A29" s="6" t="s">
        <v>27</v>
      </c>
      <c r="B29" s="1">
        <v>30622236</v>
      </c>
      <c r="C29" s="7">
        <v>16706788</v>
      </c>
      <c r="D29" s="7">
        <v>3510858</v>
      </c>
      <c r="E29" s="7">
        <v>0</v>
      </c>
      <c r="F29" s="7">
        <v>0</v>
      </c>
      <c r="G29" s="7">
        <v>0</v>
      </c>
      <c r="H29" s="1">
        <v>0</v>
      </c>
    </row>
    <row r="30" spans="1:9" x14ac:dyDescent="0.25">
      <c r="A30" s="6" t="s">
        <v>43</v>
      </c>
      <c r="B30" s="1">
        <v>0</v>
      </c>
      <c r="C30" s="7">
        <v>0</v>
      </c>
      <c r="D30" s="7">
        <v>0</v>
      </c>
      <c r="E30" s="7">
        <v>0</v>
      </c>
      <c r="F30" s="7">
        <v>0</v>
      </c>
      <c r="G30" s="7">
        <v>14483306</v>
      </c>
      <c r="H30" s="1">
        <v>123733987</v>
      </c>
      <c r="I30" s="1"/>
    </row>
    <row r="31" spans="1:9" x14ac:dyDescent="0.25">
      <c r="A31" t="s">
        <v>45</v>
      </c>
      <c r="B31" s="1">
        <v>510663063</v>
      </c>
      <c r="C31" s="1">
        <v>536789159</v>
      </c>
      <c r="D31" s="15">
        <v>548492062</v>
      </c>
      <c r="E31" s="7">
        <v>551343085</v>
      </c>
      <c r="F31" s="1">
        <v>570393047</v>
      </c>
      <c r="G31" s="1">
        <v>588826909</v>
      </c>
      <c r="H31" s="1">
        <v>643380910</v>
      </c>
      <c r="I31" s="1">
        <v>630941433</v>
      </c>
    </row>
    <row r="32" spans="1:9" x14ac:dyDescent="0.25">
      <c r="A32" s="6" t="s">
        <v>28</v>
      </c>
      <c r="B32" s="1">
        <v>30364678</v>
      </c>
      <c r="C32" s="1">
        <v>34741414</v>
      </c>
      <c r="D32" s="15">
        <v>35251371</v>
      </c>
      <c r="E32" s="1">
        <f>26381085+2388</f>
        <v>26383473</v>
      </c>
      <c r="F32" s="1">
        <v>23380222</v>
      </c>
      <c r="G32" s="1">
        <v>24324750</v>
      </c>
      <c r="H32" s="1">
        <v>22533807</v>
      </c>
      <c r="I32" s="1">
        <v>27136943</v>
      </c>
    </row>
    <row r="33" spans="1:9" x14ac:dyDescent="0.25">
      <c r="A33" s="6" t="s">
        <v>29</v>
      </c>
      <c r="B33" s="1">
        <v>10710124</v>
      </c>
      <c r="C33" s="1">
        <v>15000086</v>
      </c>
      <c r="D33" s="15">
        <v>13900711</v>
      </c>
      <c r="E33" s="1">
        <v>7758438</v>
      </c>
      <c r="F33" s="1">
        <v>13673421</v>
      </c>
      <c r="G33" s="1">
        <v>27755655</v>
      </c>
      <c r="H33" s="1">
        <v>32518992</v>
      </c>
      <c r="I33" s="1">
        <v>30415148</v>
      </c>
    </row>
    <row r="34" spans="1:9" x14ac:dyDescent="0.25">
      <c r="A34" s="6" t="s">
        <v>30</v>
      </c>
      <c r="B34" s="1">
        <v>113734359</v>
      </c>
      <c r="C34" s="1">
        <v>61958063</v>
      </c>
      <c r="D34" s="15">
        <v>40818768</v>
      </c>
      <c r="E34" s="1">
        <v>78702076</v>
      </c>
      <c r="F34" s="1">
        <v>144817615</v>
      </c>
      <c r="G34" s="1">
        <v>33424991</v>
      </c>
      <c r="H34" s="1">
        <v>37667941</v>
      </c>
      <c r="I34" s="1">
        <v>38658707</v>
      </c>
    </row>
    <row r="35" spans="1:9" x14ac:dyDescent="0.25">
      <c r="A35" s="6" t="s">
        <v>31</v>
      </c>
      <c r="B35" s="1">
        <v>22415582</v>
      </c>
      <c r="C35" s="1">
        <v>28367322</v>
      </c>
      <c r="D35" s="15">
        <v>34498293</v>
      </c>
      <c r="E35" s="1">
        <v>39549613</v>
      </c>
      <c r="F35" s="1">
        <v>35996566</v>
      </c>
      <c r="G35" s="1">
        <v>27678894</v>
      </c>
      <c r="H35" s="1">
        <v>20910081</v>
      </c>
      <c r="I35" s="1">
        <v>18386925</v>
      </c>
    </row>
    <row r="36" spans="1:9" x14ac:dyDescent="0.25">
      <c r="A36" s="6" t="s">
        <v>40</v>
      </c>
      <c r="B36" s="1">
        <v>0</v>
      </c>
      <c r="C36" s="1">
        <v>0</v>
      </c>
      <c r="D36" s="15">
        <v>0</v>
      </c>
      <c r="E36" s="1">
        <v>43871361</v>
      </c>
      <c r="F36" s="1">
        <v>53649889</v>
      </c>
      <c r="G36" s="1">
        <v>81506992</v>
      </c>
      <c r="H36" s="1">
        <v>79147685</v>
      </c>
      <c r="I36" s="1">
        <v>70342008</v>
      </c>
    </row>
    <row r="37" spans="1:9" x14ac:dyDescent="0.25">
      <c r="A37" s="6" t="s">
        <v>32</v>
      </c>
      <c r="B37" s="1">
        <v>15500750</v>
      </c>
      <c r="C37" s="1">
        <v>0</v>
      </c>
      <c r="D37" s="15">
        <v>0</v>
      </c>
      <c r="E37" s="1">
        <v>0</v>
      </c>
      <c r="F37" s="1">
        <v>0</v>
      </c>
      <c r="G37" s="1">
        <v>0</v>
      </c>
      <c r="H37" s="1">
        <v>0</v>
      </c>
    </row>
    <row r="38" spans="1:9" x14ac:dyDescent="0.25">
      <c r="A38" s="6"/>
      <c r="B38" s="1"/>
      <c r="C38" s="1"/>
      <c r="D38" s="15"/>
      <c r="E38" s="1"/>
      <c r="F38" s="1"/>
      <c r="G38" s="1"/>
    </row>
    <row r="39" spans="1:9" x14ac:dyDescent="0.25">
      <c r="A39" s="2"/>
      <c r="B39" s="4">
        <f t="shared" ref="B39:I39" si="5">B22+B27</f>
        <v>825775140</v>
      </c>
      <c r="C39" s="4">
        <f t="shared" si="5"/>
        <v>835695348</v>
      </c>
      <c r="D39" s="16">
        <f t="shared" si="5"/>
        <v>863457212</v>
      </c>
      <c r="E39" s="4">
        <f t="shared" si="5"/>
        <v>941931329</v>
      </c>
      <c r="F39" s="4">
        <f t="shared" si="5"/>
        <v>1182048753</v>
      </c>
      <c r="G39" s="4">
        <f t="shared" si="5"/>
        <v>1134344728</v>
      </c>
      <c r="H39" s="4">
        <f t="shared" si="5"/>
        <v>1235495292</v>
      </c>
      <c r="I39" s="4">
        <f t="shared" si="5"/>
        <v>1673714633</v>
      </c>
    </row>
    <row r="40" spans="1:9" x14ac:dyDescent="0.25">
      <c r="A40" s="2"/>
      <c r="B40" s="1"/>
      <c r="C40" s="1"/>
      <c r="D40" s="15"/>
      <c r="E40" s="1"/>
      <c r="F40" s="1"/>
      <c r="G40" s="1"/>
    </row>
    <row r="41" spans="1:9" x14ac:dyDescent="0.25">
      <c r="A41" s="27" t="s">
        <v>55</v>
      </c>
      <c r="B41" s="4">
        <f>SUM(B42:B48)</f>
        <v>377403122</v>
      </c>
      <c r="C41" s="4">
        <f t="shared" ref="C41:I41" si="6">SUM(C42:C48)</f>
        <v>398098645</v>
      </c>
      <c r="D41" s="4">
        <f t="shared" si="6"/>
        <v>409786925</v>
      </c>
      <c r="E41" s="4">
        <f t="shared" si="6"/>
        <v>409052705</v>
      </c>
      <c r="F41" s="4">
        <f t="shared" si="6"/>
        <v>359928639</v>
      </c>
      <c r="G41" s="4">
        <f t="shared" si="6"/>
        <v>370915087</v>
      </c>
      <c r="H41" s="4">
        <f t="shared" si="6"/>
        <v>388709982</v>
      </c>
      <c r="I41" s="4">
        <f t="shared" si="6"/>
        <v>1097946391</v>
      </c>
    </row>
    <row r="42" spans="1:9" x14ac:dyDescent="0.25">
      <c r="A42" t="s">
        <v>9</v>
      </c>
      <c r="B42" s="1">
        <v>253000000</v>
      </c>
      <c r="C42" s="1">
        <v>253000000</v>
      </c>
      <c r="D42" s="1">
        <v>253000000</v>
      </c>
      <c r="E42" s="1">
        <v>253000000</v>
      </c>
      <c r="F42" s="1">
        <v>253000000</v>
      </c>
      <c r="G42" s="1">
        <v>253000000</v>
      </c>
      <c r="H42" s="1">
        <v>253000000</v>
      </c>
      <c r="I42" s="1">
        <v>253000000</v>
      </c>
    </row>
    <row r="43" spans="1:9" x14ac:dyDescent="0.25">
      <c r="A43" t="s">
        <v>20</v>
      </c>
      <c r="B43" s="1">
        <v>6956752</v>
      </c>
      <c r="C43" s="1">
        <v>6956752</v>
      </c>
      <c r="D43" s="1">
        <v>6956752</v>
      </c>
      <c r="E43" s="1">
        <v>6956752</v>
      </c>
      <c r="F43" s="1">
        <v>6956752</v>
      </c>
      <c r="G43" s="1">
        <v>6956752</v>
      </c>
      <c r="H43" s="1">
        <v>6956752</v>
      </c>
      <c r="I43" s="1">
        <v>6956752</v>
      </c>
    </row>
    <row r="44" spans="1:9" x14ac:dyDescent="0.25">
      <c r="A44" t="s">
        <v>22</v>
      </c>
      <c r="B44" s="1">
        <v>22378988</v>
      </c>
      <c r="C44" s="1">
        <v>22378988</v>
      </c>
      <c r="D44" s="1">
        <v>22378988</v>
      </c>
      <c r="E44" s="1">
        <v>22378988</v>
      </c>
      <c r="F44" s="1">
        <v>22378988</v>
      </c>
      <c r="G44" s="1">
        <v>22378988</v>
      </c>
      <c r="H44" s="1">
        <v>22378988</v>
      </c>
      <c r="I44" s="1">
        <v>22378988</v>
      </c>
    </row>
    <row r="45" spans="1:9" x14ac:dyDescent="0.25">
      <c r="A45" t="s">
        <v>23</v>
      </c>
      <c r="B45" s="1">
        <v>10000000</v>
      </c>
      <c r="C45" s="1">
        <v>10000000</v>
      </c>
      <c r="D45" s="1">
        <v>10000000</v>
      </c>
      <c r="E45" s="1">
        <v>10000000</v>
      </c>
      <c r="F45" s="1">
        <v>10000000</v>
      </c>
      <c r="G45" s="1">
        <v>10000000</v>
      </c>
      <c r="H45" s="1">
        <v>10000000</v>
      </c>
      <c r="I45" s="1">
        <v>10000000</v>
      </c>
    </row>
    <row r="46" spans="1:9" x14ac:dyDescent="0.25">
      <c r="A46" t="s">
        <v>82</v>
      </c>
      <c r="B46" s="1"/>
      <c r="C46" s="1"/>
      <c r="D46" s="1"/>
      <c r="E46" s="1"/>
      <c r="F46" s="1"/>
      <c r="G46" s="1"/>
      <c r="H46" s="1"/>
      <c r="I46" s="1">
        <v>685668176</v>
      </c>
    </row>
    <row r="47" spans="1:9" x14ac:dyDescent="0.25">
      <c r="A47" t="s">
        <v>21</v>
      </c>
      <c r="B47" s="1">
        <v>1613915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9" x14ac:dyDescent="0.25">
      <c r="A48" t="s">
        <v>83</v>
      </c>
      <c r="B48" s="1">
        <v>83453467</v>
      </c>
      <c r="C48" s="1">
        <v>105762905</v>
      </c>
      <c r="D48" s="1">
        <v>117451185</v>
      </c>
      <c r="E48" s="1">
        <v>116716965</v>
      </c>
      <c r="F48" s="1">
        <v>67592899</v>
      </c>
      <c r="G48" s="1">
        <v>78579347</v>
      </c>
      <c r="H48" s="1">
        <v>96374242</v>
      </c>
      <c r="I48" s="1">
        <v>119942475</v>
      </c>
    </row>
    <row r="49" spans="1:9" x14ac:dyDescent="0.25">
      <c r="C49" s="1"/>
      <c r="D49" s="1"/>
      <c r="E49" s="1"/>
      <c r="F49" s="1"/>
      <c r="G49" s="1"/>
    </row>
    <row r="50" spans="1:9" x14ac:dyDescent="0.25">
      <c r="A50" s="2"/>
      <c r="B50" s="4">
        <f t="shared" ref="B50:I50" si="7">B41+B39</f>
        <v>1203178262</v>
      </c>
      <c r="C50" s="4">
        <f t="shared" si="7"/>
        <v>1233793993</v>
      </c>
      <c r="D50" s="4">
        <f t="shared" si="7"/>
        <v>1273244137</v>
      </c>
      <c r="E50" s="4">
        <f t="shared" si="7"/>
        <v>1350984034</v>
      </c>
      <c r="F50" s="4">
        <f t="shared" si="7"/>
        <v>1541977392</v>
      </c>
      <c r="G50" s="4">
        <f t="shared" si="7"/>
        <v>1505259815</v>
      </c>
      <c r="H50" s="4">
        <f t="shared" si="7"/>
        <v>1624205274</v>
      </c>
      <c r="I50" s="4">
        <f t="shared" si="7"/>
        <v>2771661024</v>
      </c>
    </row>
    <row r="51" spans="1:9" x14ac:dyDescent="0.25">
      <c r="B51" s="1"/>
      <c r="C51" s="1"/>
      <c r="D51" s="15"/>
      <c r="E51" s="1"/>
      <c r="F51" s="1"/>
      <c r="G51" s="1"/>
    </row>
    <row r="52" spans="1:9" x14ac:dyDescent="0.25">
      <c r="A52" s="30" t="s">
        <v>56</v>
      </c>
      <c r="B52" s="17">
        <f t="shared" ref="B52:H52" si="8">B41/(B42/10)</f>
        <v>14.917119446640315</v>
      </c>
      <c r="C52" s="17">
        <f t="shared" si="8"/>
        <v>15.735124308300396</v>
      </c>
      <c r="D52" s="17">
        <f t="shared" si="8"/>
        <v>16.197111660079052</v>
      </c>
      <c r="E52" s="17">
        <f t="shared" si="8"/>
        <v>16.168091106719366</v>
      </c>
      <c r="F52" s="17">
        <f t="shared" si="8"/>
        <v>14.226428418972333</v>
      </c>
      <c r="G52" s="17">
        <f t="shared" si="8"/>
        <v>14.660675375494071</v>
      </c>
      <c r="H52" s="17">
        <f t="shared" si="8"/>
        <v>15.364030909090909</v>
      </c>
      <c r="I52" s="17">
        <f t="shared" ref="I52" si="9">I41/(I42/10)</f>
        <v>43.397090553359682</v>
      </c>
    </row>
    <row r="53" spans="1:9" x14ac:dyDescent="0.25">
      <c r="A53" s="30" t="s">
        <v>57</v>
      </c>
      <c r="B53" s="4">
        <f>B42/10</f>
        <v>25300000</v>
      </c>
      <c r="C53" s="4">
        <f t="shared" ref="C53:H53" si="10">C42/10</f>
        <v>25300000</v>
      </c>
      <c r="D53" s="4">
        <f t="shared" si="10"/>
        <v>25300000</v>
      </c>
      <c r="E53" s="4">
        <f t="shared" si="10"/>
        <v>25300000</v>
      </c>
      <c r="F53" s="4">
        <f t="shared" si="10"/>
        <v>25300000</v>
      </c>
      <c r="G53" s="4">
        <f t="shared" si="10"/>
        <v>25300000</v>
      </c>
      <c r="H53" s="4">
        <f t="shared" si="10"/>
        <v>25300000</v>
      </c>
      <c r="I53" s="4">
        <f t="shared" ref="I53" si="11">I42/10</f>
        <v>25300000</v>
      </c>
    </row>
    <row r="54" spans="1:9" x14ac:dyDescent="0.25">
      <c r="A54" s="31"/>
      <c r="C54" s="2"/>
      <c r="D54" s="2"/>
      <c r="E54" s="2"/>
      <c r="F54" s="2"/>
    </row>
    <row r="55" spans="1:9" x14ac:dyDescent="0.25">
      <c r="B55" s="4"/>
      <c r="C55" s="4"/>
      <c r="D55" s="4"/>
      <c r="E55" s="4"/>
      <c r="F55" s="4"/>
      <c r="G55" s="4"/>
    </row>
    <row r="56" spans="1:9" x14ac:dyDescent="0.25">
      <c r="E56" s="1"/>
      <c r="F56" s="1"/>
    </row>
    <row r="57" spans="1:9" x14ac:dyDescent="0.25">
      <c r="B57" s="1"/>
      <c r="C57" s="1"/>
      <c r="D57" s="1"/>
      <c r="E57" s="1"/>
      <c r="F57" s="1"/>
      <c r="G57" s="1"/>
      <c r="H57" s="1"/>
      <c r="I57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9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31.7109375" bestFit="1" customWidth="1"/>
    <col min="2" max="4" width="14.5703125" bestFit="1" customWidth="1"/>
    <col min="5" max="5" width="15.42578125" bestFit="1" customWidth="1"/>
    <col min="6" max="7" width="14.5703125" bestFit="1" customWidth="1"/>
    <col min="8" max="8" width="12.7109375" bestFit="1" customWidth="1"/>
    <col min="9" max="9" width="14.28515625" bestFit="1" customWidth="1"/>
  </cols>
  <sheetData>
    <row r="1" spans="1:9" x14ac:dyDescent="0.25">
      <c r="A1" s="11" t="s">
        <v>81</v>
      </c>
    </row>
    <row r="2" spans="1:9" x14ac:dyDescent="0.25">
      <c r="A2" s="11" t="s">
        <v>58</v>
      </c>
    </row>
    <row r="3" spans="1:9" x14ac:dyDescent="0.25">
      <c r="A3" t="s">
        <v>50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s="2" customFormat="1" x14ac:dyDescent="0.25">
      <c r="A5" s="30" t="s">
        <v>59</v>
      </c>
      <c r="B5" s="14">
        <v>1666657584</v>
      </c>
      <c r="C5" s="14">
        <v>1824420648</v>
      </c>
      <c r="D5" s="14">
        <v>1600302469</v>
      </c>
      <c r="E5" s="14">
        <v>1279734523</v>
      </c>
      <c r="F5" s="14">
        <v>1136209497</v>
      </c>
      <c r="G5" s="14">
        <v>1658245382</v>
      </c>
      <c r="H5" s="14">
        <v>2046486121</v>
      </c>
      <c r="I5" s="23">
        <v>2358171702</v>
      </c>
    </row>
    <row r="6" spans="1:9" x14ac:dyDescent="0.25">
      <c r="A6" t="s">
        <v>60</v>
      </c>
      <c r="B6" s="5">
        <v>1426244288</v>
      </c>
      <c r="C6" s="5">
        <v>1560884821</v>
      </c>
      <c r="D6" s="5">
        <v>1368282941</v>
      </c>
      <c r="E6" s="5">
        <v>1093557775</v>
      </c>
      <c r="F6" s="5">
        <v>970976267</v>
      </c>
      <c r="G6" s="5">
        <v>1417026861</v>
      </c>
      <c r="H6" s="5">
        <v>1759509642</v>
      </c>
      <c r="I6" s="36">
        <v>2026994848</v>
      </c>
    </row>
    <row r="7" spans="1:9" x14ac:dyDescent="0.25">
      <c r="A7" s="30" t="s">
        <v>3</v>
      </c>
      <c r="B7" s="4">
        <f>B5-B6</f>
        <v>240413296</v>
      </c>
      <c r="C7" s="4">
        <f t="shared" ref="C7:I7" si="0">C5-C6</f>
        <v>263535827</v>
      </c>
      <c r="D7" s="4">
        <f t="shared" si="0"/>
        <v>232019528</v>
      </c>
      <c r="E7" s="4">
        <f t="shared" si="0"/>
        <v>186176748</v>
      </c>
      <c r="F7" s="4">
        <f t="shared" si="0"/>
        <v>165233230</v>
      </c>
      <c r="G7" s="4">
        <f t="shared" si="0"/>
        <v>241218521</v>
      </c>
      <c r="H7" s="4">
        <f t="shared" si="0"/>
        <v>286976479</v>
      </c>
      <c r="I7" s="4">
        <f t="shared" si="0"/>
        <v>331176854</v>
      </c>
    </row>
    <row r="8" spans="1:9" x14ac:dyDescent="0.25">
      <c r="A8" s="32"/>
      <c r="B8" s="4"/>
      <c r="C8" s="4"/>
      <c r="D8" s="4"/>
      <c r="E8" s="4"/>
      <c r="F8" s="4"/>
      <c r="G8" s="9"/>
    </row>
    <row r="9" spans="1:9" x14ac:dyDescent="0.25">
      <c r="A9" s="30" t="s">
        <v>61</v>
      </c>
      <c r="B9" s="16">
        <v>175723590</v>
      </c>
      <c r="C9" s="4">
        <v>193522486</v>
      </c>
      <c r="D9" s="4">
        <v>171144370</v>
      </c>
      <c r="E9" s="4">
        <v>148427190</v>
      </c>
      <c r="F9" s="4">
        <v>128572245</v>
      </c>
      <c r="G9" s="4">
        <v>184707006</v>
      </c>
      <c r="H9" s="4">
        <v>220427548</v>
      </c>
      <c r="I9" s="4">
        <v>263310259</v>
      </c>
    </row>
    <row r="10" spans="1:9" x14ac:dyDescent="0.25">
      <c r="A10" s="32" t="s">
        <v>4</v>
      </c>
      <c r="B10" s="4">
        <f>B7-B9</f>
        <v>64689706</v>
      </c>
      <c r="C10" s="4">
        <f t="shared" ref="C10:I10" si="1">C7-C9</f>
        <v>70013341</v>
      </c>
      <c r="D10" s="4">
        <f t="shared" si="1"/>
        <v>60875158</v>
      </c>
      <c r="E10" s="4">
        <f t="shared" si="1"/>
        <v>37749558</v>
      </c>
      <c r="F10" s="4">
        <f t="shared" si="1"/>
        <v>36660985</v>
      </c>
      <c r="G10" s="4">
        <f t="shared" si="1"/>
        <v>56511515</v>
      </c>
      <c r="H10" s="4">
        <f t="shared" si="1"/>
        <v>66548931</v>
      </c>
      <c r="I10" s="4">
        <f t="shared" si="1"/>
        <v>67866595</v>
      </c>
    </row>
    <row r="11" spans="1:9" x14ac:dyDescent="0.25">
      <c r="A11" s="33" t="s">
        <v>62</v>
      </c>
      <c r="B11" s="7">
        <v>365400</v>
      </c>
      <c r="C11" s="7">
        <v>2016391</v>
      </c>
      <c r="D11" s="7">
        <v>857455</v>
      </c>
      <c r="E11" s="13">
        <v>409641</v>
      </c>
      <c r="F11" s="13">
        <v>274050</v>
      </c>
      <c r="G11" s="7">
        <v>365400</v>
      </c>
      <c r="H11" s="1">
        <v>1581879</v>
      </c>
      <c r="I11" s="1">
        <v>961840</v>
      </c>
    </row>
    <row r="12" spans="1:9" x14ac:dyDescent="0.25">
      <c r="A12" s="30" t="s">
        <v>63</v>
      </c>
      <c r="B12" s="4">
        <f>B10+B11</f>
        <v>65055106</v>
      </c>
      <c r="C12" s="4">
        <f t="shared" ref="C12:I12" si="2">C10+C11</f>
        <v>72029732</v>
      </c>
      <c r="D12" s="4">
        <f t="shared" si="2"/>
        <v>61732613</v>
      </c>
      <c r="E12" s="4">
        <f t="shared" si="2"/>
        <v>38159199</v>
      </c>
      <c r="F12" s="4">
        <f t="shared" si="2"/>
        <v>36935035</v>
      </c>
      <c r="G12" s="4">
        <f t="shared" si="2"/>
        <v>56876915</v>
      </c>
      <c r="H12" s="4">
        <f t="shared" si="2"/>
        <v>68130810</v>
      </c>
      <c r="I12" s="4">
        <f t="shared" si="2"/>
        <v>68828435</v>
      </c>
    </row>
    <row r="13" spans="1:9" x14ac:dyDescent="0.25">
      <c r="A13" s="6" t="s">
        <v>5</v>
      </c>
      <c r="B13" s="7">
        <v>3097862</v>
      </c>
      <c r="C13" s="7">
        <v>3429987</v>
      </c>
      <c r="D13" s="7">
        <v>2939648</v>
      </c>
      <c r="E13" s="13">
        <v>1817105</v>
      </c>
      <c r="F13" s="13">
        <v>1758811</v>
      </c>
      <c r="G13" s="7">
        <v>2708425</v>
      </c>
      <c r="H13" s="1">
        <v>3244324</v>
      </c>
      <c r="I13" s="1">
        <v>3277545</v>
      </c>
    </row>
    <row r="14" spans="1:9" x14ac:dyDescent="0.25">
      <c r="A14" s="30" t="s">
        <v>64</v>
      </c>
      <c r="B14" s="4">
        <f>B12-B13</f>
        <v>61957244</v>
      </c>
      <c r="C14" s="4">
        <f t="shared" ref="C14:I14" si="3">C12-C13</f>
        <v>68599745</v>
      </c>
      <c r="D14" s="4">
        <f t="shared" si="3"/>
        <v>58792965</v>
      </c>
      <c r="E14" s="4">
        <f t="shared" si="3"/>
        <v>36342094</v>
      </c>
      <c r="F14" s="4">
        <f t="shared" si="3"/>
        <v>35176224</v>
      </c>
      <c r="G14" s="4">
        <f t="shared" si="3"/>
        <v>54168490</v>
      </c>
      <c r="H14" s="4">
        <f t="shared" si="3"/>
        <v>64886486</v>
      </c>
      <c r="I14" s="4">
        <f t="shared" si="3"/>
        <v>65550890</v>
      </c>
    </row>
    <row r="15" spans="1:9" x14ac:dyDescent="0.25">
      <c r="A15" s="34"/>
      <c r="B15" s="7"/>
      <c r="C15" s="7"/>
      <c r="D15" s="7"/>
      <c r="E15" s="7"/>
      <c r="F15" s="7"/>
      <c r="G15" s="7"/>
    </row>
    <row r="16" spans="1:9" x14ac:dyDescent="0.25">
      <c r="A16" s="27" t="s">
        <v>65</v>
      </c>
      <c r="B16" s="9">
        <v>9293587</v>
      </c>
      <c r="C16" s="9">
        <v>10289962</v>
      </c>
      <c r="D16" s="9">
        <v>8818945</v>
      </c>
      <c r="E16" s="9">
        <v>5451314</v>
      </c>
      <c r="F16" s="9">
        <v>3544657</v>
      </c>
      <c r="G16" s="4">
        <v>17882042</v>
      </c>
      <c r="H16" s="4">
        <f>H17+H18</f>
        <v>21791591</v>
      </c>
      <c r="I16" s="4">
        <f>I17+I18</f>
        <v>17209841</v>
      </c>
    </row>
    <row r="17" spans="1:9" x14ac:dyDescent="0.25">
      <c r="A17" s="2" t="s">
        <v>46</v>
      </c>
      <c r="B17" s="9"/>
      <c r="C17" s="9"/>
      <c r="D17" s="9"/>
      <c r="E17" s="9"/>
      <c r="F17" s="9"/>
      <c r="G17" s="4"/>
      <c r="H17" s="1">
        <v>18436758</v>
      </c>
      <c r="I17">
        <v>11978390</v>
      </c>
    </row>
    <row r="18" spans="1:9" x14ac:dyDescent="0.25">
      <c r="A18" s="2" t="s">
        <v>47</v>
      </c>
      <c r="B18" s="9"/>
      <c r="C18" s="9"/>
      <c r="D18" s="9"/>
      <c r="E18" s="9"/>
      <c r="F18" s="9"/>
      <c r="G18" s="4"/>
      <c r="H18" s="1">
        <v>3354833</v>
      </c>
      <c r="I18">
        <v>5231451</v>
      </c>
    </row>
    <row r="19" spans="1:9" x14ac:dyDescent="0.25">
      <c r="A19" s="30" t="s">
        <v>66</v>
      </c>
      <c r="B19" s="10">
        <f>B14-B16</f>
        <v>52663657</v>
      </c>
      <c r="C19" s="10">
        <f t="shared" ref="C19:I19" si="4">C14-C16</f>
        <v>58309783</v>
      </c>
      <c r="D19" s="10">
        <f t="shared" si="4"/>
        <v>49974020</v>
      </c>
      <c r="E19" s="10">
        <f t="shared" si="4"/>
        <v>30890780</v>
      </c>
      <c r="F19" s="10">
        <f t="shared" si="4"/>
        <v>31631567</v>
      </c>
      <c r="G19" s="10">
        <f t="shared" si="4"/>
        <v>36286448</v>
      </c>
      <c r="H19" s="10">
        <f t="shared" si="4"/>
        <v>43094895</v>
      </c>
      <c r="I19" s="10">
        <f t="shared" si="4"/>
        <v>48341049</v>
      </c>
    </row>
    <row r="20" spans="1:9" x14ac:dyDescent="0.25">
      <c r="A20" s="2"/>
      <c r="B20" s="11"/>
      <c r="C20" s="11"/>
      <c r="D20" s="9"/>
      <c r="E20" s="9"/>
      <c r="F20" s="9"/>
      <c r="G20" s="9"/>
    </row>
    <row r="21" spans="1:9" x14ac:dyDescent="0.25">
      <c r="A21" s="30" t="s">
        <v>67</v>
      </c>
      <c r="B21" s="19">
        <f>B19/('1'!B42/10)</f>
        <v>2.0815674703557314</v>
      </c>
      <c r="C21" s="19">
        <f>C19/('1'!C42/10)</f>
        <v>2.3047345059288538</v>
      </c>
      <c r="D21" s="19">
        <f>D19/('1'!D42/10)</f>
        <v>1.9752577075098814</v>
      </c>
      <c r="E21" s="19">
        <f>E19/('1'!E42/10)</f>
        <v>1.2209794466403161</v>
      </c>
      <c r="F21" s="19">
        <f>F19/('1'!F42/10)</f>
        <v>1.2502595652173913</v>
      </c>
      <c r="G21" s="19">
        <f>G19/('1'!G42/10)</f>
        <v>1.4342469565217391</v>
      </c>
      <c r="H21" s="19">
        <f>H19/('1'!H42/10)</f>
        <v>1.703355533596838</v>
      </c>
      <c r="I21" s="19">
        <f>I19/('1'!I42/10)</f>
        <v>1.9107133992094862</v>
      </c>
    </row>
    <row r="22" spans="1:9" x14ac:dyDescent="0.25">
      <c r="A22" s="33" t="s">
        <v>68</v>
      </c>
      <c r="B22" s="7">
        <f>'1'!B42/10</f>
        <v>25300000</v>
      </c>
      <c r="C22" s="7">
        <f>'1'!C42/10</f>
        <v>25300000</v>
      </c>
      <c r="D22" s="7">
        <f>'1'!D42/10</f>
        <v>25300000</v>
      </c>
      <c r="E22" s="7">
        <f>'1'!E42/10</f>
        <v>25300000</v>
      </c>
      <c r="F22" s="7">
        <f>'1'!F42/10</f>
        <v>25300000</v>
      </c>
      <c r="G22" s="7">
        <f>'1'!G42/10</f>
        <v>25300000</v>
      </c>
      <c r="H22" s="7">
        <f>'1'!H42/10</f>
        <v>25300000</v>
      </c>
      <c r="I22" s="7">
        <f>'1'!I42/10</f>
        <v>25300000</v>
      </c>
    </row>
    <row r="39" spans="1:2" x14ac:dyDescent="0.25">
      <c r="A39" s="8"/>
      <c r="B3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3"/>
  <sheetViews>
    <sheetView tabSelected="1" zoomScaleNormal="100" workbookViewId="0">
      <pane xSplit="1" ySplit="4" topLeftCell="B15" activePane="bottomRight" state="frozen"/>
      <selection pane="topRight" activeCell="B1" sqref="B1"/>
      <selection pane="bottomLeft" activeCell="A6" sqref="A6"/>
      <selection pane="bottomRight" activeCell="K23" sqref="K23"/>
    </sheetView>
  </sheetViews>
  <sheetFormatPr defaultRowHeight="15" x14ac:dyDescent="0.25"/>
  <cols>
    <col min="1" max="1" width="40.85546875" bestFit="1" customWidth="1"/>
    <col min="2" max="3" width="17.7109375" bestFit="1" customWidth="1"/>
    <col min="4" max="5" width="15" bestFit="1" customWidth="1"/>
    <col min="6" max="6" width="14.28515625" bestFit="1" customWidth="1"/>
    <col min="7" max="9" width="15" bestFit="1" customWidth="1"/>
  </cols>
  <sheetData>
    <row r="1" spans="1:10" x14ac:dyDescent="0.25">
      <c r="A1" s="11" t="s">
        <v>81</v>
      </c>
    </row>
    <row r="2" spans="1:10" x14ac:dyDescent="0.25">
      <c r="A2" s="11" t="s">
        <v>69</v>
      </c>
    </row>
    <row r="3" spans="1:10" x14ac:dyDescent="0.25">
      <c r="A3" t="s">
        <v>50</v>
      </c>
    </row>
    <row r="4" spans="1:10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10" x14ac:dyDescent="0.25">
      <c r="A5" s="30" t="s">
        <v>70</v>
      </c>
      <c r="B5" s="20"/>
      <c r="C5" s="20"/>
      <c r="D5" s="20"/>
      <c r="E5" s="20"/>
      <c r="F5" s="20"/>
      <c r="G5" s="20"/>
      <c r="H5" s="20"/>
      <c r="I5" s="20"/>
      <c r="J5" s="20"/>
    </row>
    <row r="6" spans="1:10" x14ac:dyDescent="0.25">
      <c r="A6" t="s">
        <v>7</v>
      </c>
      <c r="B6" s="20">
        <v>1653671863</v>
      </c>
      <c r="C6" s="20">
        <v>1997743173</v>
      </c>
      <c r="D6" s="20">
        <v>1731205597</v>
      </c>
      <c r="E6" s="20">
        <v>1175905034</v>
      </c>
      <c r="F6" s="20">
        <v>1004129188</v>
      </c>
      <c r="G6" s="20">
        <v>1821302562</v>
      </c>
      <c r="H6" s="20">
        <v>2005362042</v>
      </c>
      <c r="I6" s="20">
        <f>2174809317+596440+365400</f>
        <v>2175771157</v>
      </c>
      <c r="J6" s="20"/>
    </row>
    <row r="7" spans="1:10" ht="15.75" x14ac:dyDescent="0.25">
      <c r="A7" s="18" t="s">
        <v>12</v>
      </c>
      <c r="B7" s="20">
        <v>-1509861584</v>
      </c>
      <c r="C7" s="20">
        <v>-1749235575</v>
      </c>
      <c r="D7" s="20">
        <v>-1500617413</v>
      </c>
      <c r="E7" s="20">
        <v>-1178188974</v>
      </c>
      <c r="F7" s="20">
        <v>-997040094</v>
      </c>
      <c r="G7" s="20">
        <v>-1514058261</v>
      </c>
      <c r="H7" s="20">
        <v>-1761166968</v>
      </c>
      <c r="I7" s="20">
        <v>-2187442519</v>
      </c>
      <c r="J7" s="20"/>
    </row>
    <row r="8" spans="1:10" ht="15.75" x14ac:dyDescent="0.25">
      <c r="A8" s="18" t="s">
        <v>84</v>
      </c>
      <c r="B8" s="20">
        <v>-52796118</v>
      </c>
      <c r="C8" s="20">
        <v>-46527167</v>
      </c>
      <c r="D8" s="20">
        <v>-35952258</v>
      </c>
      <c r="E8" s="20">
        <v>-34254215</v>
      </c>
      <c r="F8" s="20">
        <v>-33421647</v>
      </c>
      <c r="G8" s="20">
        <v>-54111083</v>
      </c>
      <c r="H8" s="20">
        <v>-75250179</v>
      </c>
      <c r="I8" s="20">
        <v>-126546049</v>
      </c>
      <c r="J8" s="20"/>
    </row>
    <row r="9" spans="1:10" ht="15.75" x14ac:dyDescent="0.25">
      <c r="A9" s="18" t="s">
        <v>33</v>
      </c>
      <c r="B9" s="20">
        <v>-15176611</v>
      </c>
      <c r="C9" s="20">
        <v>-22402348</v>
      </c>
      <c r="D9" s="20">
        <v>-18012294</v>
      </c>
      <c r="E9" s="20">
        <v>-10867618</v>
      </c>
      <c r="F9" s="20">
        <v>-7882139</v>
      </c>
      <c r="G9" s="20">
        <v>-14018289</v>
      </c>
      <c r="H9" s="20">
        <v>-16126655</v>
      </c>
      <c r="I9" s="20">
        <v>-10659821</v>
      </c>
      <c r="J9" s="20"/>
    </row>
    <row r="10" spans="1:10" ht="15.75" x14ac:dyDescent="0.25">
      <c r="A10" s="3"/>
      <c r="B10" s="21">
        <f>SUM(B6:B9)</f>
        <v>75837550</v>
      </c>
      <c r="C10" s="21">
        <f t="shared" ref="C10:I10" si="0">SUM(C6:C9)</f>
        <v>179578083</v>
      </c>
      <c r="D10" s="21">
        <f t="shared" si="0"/>
        <v>176623632</v>
      </c>
      <c r="E10" s="21">
        <f t="shared" si="0"/>
        <v>-47405773</v>
      </c>
      <c r="F10" s="21">
        <f t="shared" si="0"/>
        <v>-34214692</v>
      </c>
      <c r="G10" s="21">
        <f t="shared" si="0"/>
        <v>239114929</v>
      </c>
      <c r="H10" s="21">
        <f t="shared" si="0"/>
        <v>152818240</v>
      </c>
      <c r="I10" s="21">
        <f t="shared" si="0"/>
        <v>-148877232</v>
      </c>
      <c r="J10" s="20"/>
    </row>
    <row r="11" spans="1:10" ht="15.75" x14ac:dyDescent="0.25">
      <c r="A11" s="3"/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5">
      <c r="A12" s="30" t="s">
        <v>71</v>
      </c>
      <c r="B12" s="20"/>
      <c r="C12" s="20"/>
      <c r="D12" s="20"/>
      <c r="E12" s="20"/>
      <c r="F12" s="20"/>
      <c r="G12" s="20"/>
      <c r="H12" s="20"/>
      <c r="I12" s="20"/>
      <c r="J12" s="20"/>
    </row>
    <row r="13" spans="1:10" x14ac:dyDescent="0.25">
      <c r="A13" t="s">
        <v>8</v>
      </c>
      <c r="B13" s="20">
        <v>-11337953</v>
      </c>
      <c r="C13" s="20">
        <v>-153283890</v>
      </c>
      <c r="D13" s="20">
        <v>-81178010</v>
      </c>
      <c r="E13" s="20">
        <v>-90646122</v>
      </c>
      <c r="F13" s="20">
        <v>-137017753</v>
      </c>
      <c r="G13" s="20">
        <v>-100302909</v>
      </c>
      <c r="H13" s="20">
        <v>-159121662</v>
      </c>
      <c r="I13" s="20">
        <v>-307650452</v>
      </c>
      <c r="J13" s="20"/>
    </row>
    <row r="14" spans="1:10" x14ac:dyDescent="0.25">
      <c r="A14" s="2"/>
      <c r="B14" s="21">
        <f>SUM(B13)</f>
        <v>-11337953</v>
      </c>
      <c r="C14" s="21">
        <f t="shared" ref="C14:I14" si="1">SUM(C13)</f>
        <v>-153283890</v>
      </c>
      <c r="D14" s="21">
        <f t="shared" si="1"/>
        <v>-81178010</v>
      </c>
      <c r="E14" s="21">
        <f t="shared" si="1"/>
        <v>-90646122</v>
      </c>
      <c r="F14" s="21">
        <f t="shared" si="1"/>
        <v>-137017753</v>
      </c>
      <c r="G14" s="21">
        <f t="shared" si="1"/>
        <v>-100302909</v>
      </c>
      <c r="H14" s="21">
        <f t="shared" si="1"/>
        <v>-159121662</v>
      </c>
      <c r="I14" s="21">
        <f t="shared" si="1"/>
        <v>-307650452</v>
      </c>
      <c r="J14" s="20"/>
    </row>
    <row r="15" spans="1:10" x14ac:dyDescent="0.25">
      <c r="B15" s="20"/>
      <c r="C15" s="20"/>
      <c r="D15" s="20"/>
      <c r="E15" s="20"/>
      <c r="F15" s="20"/>
      <c r="G15" s="20"/>
      <c r="H15" s="20"/>
      <c r="I15" s="20"/>
      <c r="J15" s="20"/>
    </row>
    <row r="16" spans="1:10" x14ac:dyDescent="0.25">
      <c r="A16" s="30" t="s">
        <v>72</v>
      </c>
      <c r="B16" s="20"/>
      <c r="C16" s="20"/>
      <c r="D16" s="20"/>
      <c r="E16" s="20"/>
      <c r="F16" s="20"/>
      <c r="G16" s="20"/>
      <c r="H16" s="20"/>
      <c r="I16" s="20"/>
      <c r="J16" s="20"/>
    </row>
    <row r="17" spans="1:10" x14ac:dyDescent="0.25">
      <c r="A17" s="6" t="s">
        <v>34</v>
      </c>
      <c r="B17" s="20">
        <v>30830914</v>
      </c>
      <c r="C17" s="20">
        <v>-1945888</v>
      </c>
      <c r="D17" s="20">
        <v>-1618940</v>
      </c>
      <c r="E17" s="20">
        <v>10089753</v>
      </c>
      <c r="F17" s="20">
        <v>33365138</v>
      </c>
      <c r="G17" s="20">
        <v>11846762</v>
      </c>
      <c r="H17" s="20">
        <v>-9079715</v>
      </c>
      <c r="I17" s="20">
        <v>-1327414</v>
      </c>
      <c r="J17" s="20"/>
    </row>
    <row r="18" spans="1:10" x14ac:dyDescent="0.25">
      <c r="A18" s="6" t="s">
        <v>35</v>
      </c>
      <c r="B18" s="20">
        <v>-3218235</v>
      </c>
      <c r="C18" s="20">
        <v>-13915448</v>
      </c>
      <c r="D18" s="20">
        <v>-13195930</v>
      </c>
      <c r="E18" s="20">
        <v>-3510858</v>
      </c>
      <c r="F18" s="20">
        <v>0</v>
      </c>
      <c r="G18" s="20">
        <v>0</v>
      </c>
      <c r="H18" s="20">
        <v>-56062557</v>
      </c>
      <c r="I18" s="20">
        <v>577788443</v>
      </c>
      <c r="J18" s="20"/>
    </row>
    <row r="19" spans="1:10" x14ac:dyDescent="0.25">
      <c r="A19" s="6" t="s">
        <v>36</v>
      </c>
      <c r="B19" s="20">
        <v>-9570250</v>
      </c>
      <c r="C19" s="20">
        <v>-15500750</v>
      </c>
      <c r="D19" s="20">
        <v>-35000000</v>
      </c>
      <c r="E19" s="20">
        <v>0</v>
      </c>
      <c r="F19" s="20">
        <v>0</v>
      </c>
      <c r="G19" s="20">
        <v>0</v>
      </c>
      <c r="H19" s="20"/>
      <c r="I19" s="20"/>
      <c r="J19" s="20"/>
    </row>
    <row r="20" spans="1:10" x14ac:dyDescent="0.25">
      <c r="A20" s="6" t="s">
        <v>37</v>
      </c>
      <c r="B20" s="20">
        <v>-43803190</v>
      </c>
      <c r="C20" s="20">
        <v>68575111</v>
      </c>
      <c r="D20" s="20">
        <v>46471573</v>
      </c>
      <c r="E20" s="20">
        <v>61251211</v>
      </c>
      <c r="F20" s="20">
        <v>58284979</v>
      </c>
      <c r="G20" s="20">
        <v>10553879</v>
      </c>
      <c r="H20" s="20"/>
      <c r="I20" s="20">
        <v>-8805677</v>
      </c>
      <c r="J20" s="20"/>
    </row>
    <row r="21" spans="1:10" x14ac:dyDescent="0.25">
      <c r="A21" s="6" t="s">
        <v>43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14483306</v>
      </c>
      <c r="H21" s="20">
        <v>109250681</v>
      </c>
      <c r="I21" s="20">
        <v>-123733987</v>
      </c>
      <c r="J21" s="20"/>
    </row>
    <row r="22" spans="1:10" x14ac:dyDescent="0.25">
      <c r="A22" s="6" t="s">
        <v>42</v>
      </c>
      <c r="B22" s="20">
        <v>0</v>
      </c>
      <c r="C22" s="20">
        <v>0</v>
      </c>
      <c r="D22" s="20">
        <v>0</v>
      </c>
      <c r="E22" s="20">
        <v>0</v>
      </c>
      <c r="F22" s="20">
        <v>66115539</v>
      </c>
      <c r="G22" s="20">
        <v>-111392624</v>
      </c>
      <c r="H22" s="20">
        <v>4242950</v>
      </c>
      <c r="I22" s="20">
        <v>990766</v>
      </c>
      <c r="J22" s="20"/>
    </row>
    <row r="23" spans="1:10" x14ac:dyDescent="0.25">
      <c r="A23" s="6" t="s">
        <v>38</v>
      </c>
      <c r="B23" s="20">
        <v>-22205715</v>
      </c>
      <c r="C23" s="20">
        <v>-16261055</v>
      </c>
      <c r="D23" s="20">
        <v>0</v>
      </c>
      <c r="E23" s="20">
        <v>0</v>
      </c>
      <c r="F23" s="20">
        <v>0</v>
      </c>
      <c r="G23" s="20">
        <v>0</v>
      </c>
      <c r="H23" s="20"/>
      <c r="I23" s="20"/>
      <c r="J23" s="20"/>
    </row>
    <row r="24" spans="1:10" x14ac:dyDescent="0.25">
      <c r="A24" s="6" t="s">
        <v>11</v>
      </c>
      <c r="B24" s="20">
        <v>-5716390</v>
      </c>
      <c r="C24" s="20">
        <v>-13947825</v>
      </c>
      <c r="D24" s="20">
        <v>-20627052</v>
      </c>
      <c r="E24" s="20">
        <v>-15863900</v>
      </c>
      <c r="F24" s="20">
        <v>-9546817</v>
      </c>
      <c r="G24" s="20">
        <v>-22856850</v>
      </c>
      <c r="H24" s="20">
        <v>-75846873</v>
      </c>
      <c r="I24" s="20">
        <v>-11896126</v>
      </c>
      <c r="J24" s="20"/>
    </row>
    <row r="25" spans="1:10" x14ac:dyDescent="0.25">
      <c r="A25" s="2"/>
      <c r="B25" s="22">
        <f>SUM(B17:B24)</f>
        <v>-53682866</v>
      </c>
      <c r="C25" s="22">
        <f t="shared" ref="C25:I25" si="2">SUM(C17:C24)</f>
        <v>7004145</v>
      </c>
      <c r="D25" s="22">
        <f t="shared" si="2"/>
        <v>-23970349</v>
      </c>
      <c r="E25" s="22">
        <f t="shared" si="2"/>
        <v>51966206</v>
      </c>
      <c r="F25" s="22">
        <f t="shared" si="2"/>
        <v>148218839</v>
      </c>
      <c r="G25" s="22">
        <f t="shared" si="2"/>
        <v>-97365527</v>
      </c>
      <c r="H25" s="22">
        <f t="shared" si="2"/>
        <v>-27495514</v>
      </c>
      <c r="I25" s="22">
        <f t="shared" si="2"/>
        <v>433016005</v>
      </c>
      <c r="J25" s="20"/>
    </row>
    <row r="26" spans="1:10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x14ac:dyDescent="0.25">
      <c r="A27" s="2" t="s">
        <v>73</v>
      </c>
      <c r="B27" s="23">
        <f>B25+B14+B10</f>
        <v>10816731</v>
      </c>
      <c r="C27" s="23">
        <f t="shared" ref="C27:I27" si="3">C25+C14+C10</f>
        <v>33298338</v>
      </c>
      <c r="D27" s="23">
        <f t="shared" si="3"/>
        <v>71475273</v>
      </c>
      <c r="E27" s="23">
        <f t="shared" si="3"/>
        <v>-86085689</v>
      </c>
      <c r="F27" s="23">
        <f t="shared" si="3"/>
        <v>-23013606</v>
      </c>
      <c r="G27" s="23">
        <f t="shared" si="3"/>
        <v>41446493</v>
      </c>
      <c r="H27" s="23">
        <f t="shared" si="3"/>
        <v>-33798936</v>
      </c>
      <c r="I27" s="23">
        <f t="shared" si="3"/>
        <v>-23511679</v>
      </c>
      <c r="J27" s="20"/>
    </row>
    <row r="28" spans="1:10" x14ac:dyDescent="0.25">
      <c r="A28" s="33" t="s">
        <v>74</v>
      </c>
      <c r="B28" s="20">
        <v>34143387</v>
      </c>
      <c r="C28" s="20">
        <v>44960118</v>
      </c>
      <c r="D28" s="20">
        <v>78258456</v>
      </c>
      <c r="E28" s="20">
        <v>149733729</v>
      </c>
      <c r="F28" s="20">
        <v>63648040</v>
      </c>
      <c r="G28" s="20">
        <v>40634434</v>
      </c>
      <c r="H28" s="20">
        <v>82080927</v>
      </c>
      <c r="I28" s="20">
        <v>48281991</v>
      </c>
      <c r="J28" s="20"/>
    </row>
    <row r="29" spans="1:10" x14ac:dyDescent="0.25">
      <c r="A29" s="30" t="s">
        <v>75</v>
      </c>
      <c r="B29" s="23">
        <f>B27+B28</f>
        <v>44960118</v>
      </c>
      <c r="C29" s="23">
        <f t="shared" ref="C29:I29" si="4">C27+C28</f>
        <v>78258456</v>
      </c>
      <c r="D29" s="23">
        <f t="shared" si="4"/>
        <v>149733729</v>
      </c>
      <c r="E29" s="23">
        <f t="shared" si="4"/>
        <v>63648040</v>
      </c>
      <c r="F29" s="23">
        <f t="shared" si="4"/>
        <v>40634434</v>
      </c>
      <c r="G29" s="23">
        <f t="shared" si="4"/>
        <v>82080927</v>
      </c>
      <c r="H29" s="23">
        <f t="shared" si="4"/>
        <v>48281991</v>
      </c>
      <c r="I29" s="23">
        <f t="shared" si="4"/>
        <v>24770312</v>
      </c>
      <c r="J29" s="20"/>
    </row>
    <row r="30" spans="1:10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x14ac:dyDescent="0.25">
      <c r="A31" s="30" t="s">
        <v>76</v>
      </c>
      <c r="B31" s="12">
        <f>B10/('1'!B42/10)</f>
        <v>2.9975316205533598</v>
      </c>
      <c r="C31" s="12">
        <f>C10/('1'!C42/10)</f>
        <v>7.0979479446640319</v>
      </c>
      <c r="D31" s="12">
        <f>D10/('1'!D42/10)</f>
        <v>6.9811712252964426</v>
      </c>
      <c r="E31" s="12">
        <f>E10/('1'!E42/10)</f>
        <v>-1.8737459683794466</v>
      </c>
      <c r="F31" s="12">
        <f>F10/('1'!F42/10)</f>
        <v>-1.3523593675889327</v>
      </c>
      <c r="G31" s="12">
        <f>G10/('1'!G42/10)</f>
        <v>9.4511829644268772</v>
      </c>
      <c r="H31" s="12">
        <f>H10/('1'!H42/10)</f>
        <v>6.0402466403162052</v>
      </c>
      <c r="I31" s="35">
        <f>I10/('1'!I42/10)</f>
        <v>-5.88447557312253</v>
      </c>
    </row>
    <row r="32" spans="1:10" x14ac:dyDescent="0.25">
      <c r="A32" s="30" t="s">
        <v>77</v>
      </c>
      <c r="B32" s="20">
        <f>'1'!B42/10</f>
        <v>25300000</v>
      </c>
      <c r="C32" s="20">
        <f>'1'!C42/10</f>
        <v>25300000</v>
      </c>
      <c r="D32" s="20">
        <f>'1'!D42/10</f>
        <v>25300000</v>
      </c>
      <c r="E32" s="20">
        <f>'1'!E42/10</f>
        <v>25300000</v>
      </c>
      <c r="F32" s="20">
        <f>'1'!F42/10</f>
        <v>25300000</v>
      </c>
      <c r="G32" s="20">
        <f>'1'!G42/10</f>
        <v>25300000</v>
      </c>
      <c r="H32" s="20">
        <f>'1'!H42/10</f>
        <v>25300000</v>
      </c>
      <c r="I32" s="20">
        <f>'1'!I42/10</f>
        <v>25300000</v>
      </c>
    </row>
    <row r="33" spans="2:2" x14ac:dyDescent="0.25">
      <c r="B33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K4" sqref="K4"/>
    </sheetView>
  </sheetViews>
  <sheetFormatPr defaultRowHeight="15" x14ac:dyDescent="0.25"/>
  <cols>
    <col min="1" max="1" width="16.5703125" bestFit="1" customWidth="1"/>
  </cols>
  <sheetData>
    <row r="1" spans="1:9" x14ac:dyDescent="0.25">
      <c r="A1" s="11" t="s">
        <v>81</v>
      </c>
    </row>
    <row r="2" spans="1:9" x14ac:dyDescent="0.25">
      <c r="A2" s="11" t="s">
        <v>69</v>
      </c>
    </row>
    <row r="3" spans="1:9" x14ac:dyDescent="0.25">
      <c r="A3" t="s">
        <v>50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t="s">
        <v>78</v>
      </c>
      <c r="B5" s="24">
        <f>'2'!B19/'1'!B18</f>
        <v>4.3770452528338645E-2</v>
      </c>
      <c r="C5" s="24">
        <f>'2'!C19/'1'!C18</f>
        <v>4.7260550246494837E-2</v>
      </c>
      <c r="D5" s="24">
        <f>'2'!D19/'1'!D18</f>
        <v>3.924936196270111E-2</v>
      </c>
      <c r="E5" s="24">
        <f>'2'!E19/'1'!E18</f>
        <v>2.2865392352963958E-2</v>
      </c>
      <c r="F5" s="24">
        <f>'2'!F19/'1'!F18</f>
        <v>2.0513638633166159E-2</v>
      </c>
      <c r="G5" s="24">
        <f>'2'!G19/'1'!G18</f>
        <v>2.4106435074133698E-2</v>
      </c>
      <c r="H5" s="24">
        <f>'2'!H19/'1'!H18</f>
        <v>2.6532911627523751E-2</v>
      </c>
      <c r="I5" s="24">
        <f>'2'!I19/'1'!I18</f>
        <v>1.7441183673404356E-2</v>
      </c>
    </row>
    <row r="6" spans="1:9" x14ac:dyDescent="0.25">
      <c r="A6" t="s">
        <v>79</v>
      </c>
      <c r="B6" s="24">
        <f>'2'!B19/'1'!B41</f>
        <v>0.13954218693506198</v>
      </c>
      <c r="C6" s="24">
        <f>'2'!C19/'1'!C41</f>
        <v>0.14647068944432101</v>
      </c>
      <c r="D6" s="24">
        <f>'2'!D19/'1'!D41</f>
        <v>0.1219512311184648</v>
      </c>
      <c r="E6" s="24">
        <f>'2'!E19/'1'!E41</f>
        <v>7.5517847999562793E-2</v>
      </c>
      <c r="F6" s="24">
        <f>'2'!F19/'1'!F41</f>
        <v>8.7882884473663686E-2</v>
      </c>
      <c r="G6" s="24">
        <f>'2'!G19/'1'!G41</f>
        <v>9.7829528298480892E-2</v>
      </c>
      <c r="H6" s="24">
        <f>'2'!H19/'1'!H41</f>
        <v>0.11086644798331935</v>
      </c>
      <c r="I6" s="24">
        <f>'2'!I19/'1'!I41</f>
        <v>4.4028605946754278E-2</v>
      </c>
    </row>
    <row r="7" spans="1:9" x14ac:dyDescent="0.25">
      <c r="A7" t="s">
        <v>48</v>
      </c>
      <c r="B7" s="24">
        <f>'1'!B23/'1'!B41</f>
        <v>0.11851388447178771</v>
      </c>
      <c r="C7" s="24">
        <f>'1'!C23/'1'!C41</f>
        <v>0.24376261315835426</v>
      </c>
      <c r="D7" s="24">
        <f>'1'!D23/'1'!D41</f>
        <v>0.35021405087534213</v>
      </c>
      <c r="E7" s="24">
        <f>'1'!E23/'1'!E41</f>
        <v>0.34412074111574448</v>
      </c>
      <c r="F7" s="24">
        <f>'1'!F23/'1'!F41</f>
        <v>0.5530221200319656</v>
      </c>
      <c r="G7" s="24">
        <f>'1'!G23/'1'!G41</f>
        <v>0.4899915947608785</v>
      </c>
      <c r="H7" s="24">
        <f>'1'!H23/'1'!H41</f>
        <v>0.32940246180763116</v>
      </c>
      <c r="I7" s="24">
        <f>'1'!I23/'1'!I41</f>
        <v>0.64286423616469635</v>
      </c>
    </row>
    <row r="8" spans="1:9" x14ac:dyDescent="0.25">
      <c r="A8" t="s">
        <v>13</v>
      </c>
      <c r="B8" s="25">
        <f>'1'!B10/'1'!B27</f>
        <v>1.0457299602440215</v>
      </c>
      <c r="C8" s="25">
        <f>'1'!C10/'1'!C27</f>
        <v>1.02083293479363</v>
      </c>
      <c r="D8" s="25">
        <f>'1'!D10/'1'!D27</f>
        <v>1.0790295484531871</v>
      </c>
      <c r="E8" s="25">
        <f>'1'!E10/'1'!E27</f>
        <v>1.039036833501958</v>
      </c>
      <c r="F8" s="25">
        <f>'1'!F10/'1'!F27</f>
        <v>0.99980409737511677</v>
      </c>
      <c r="G8" s="25">
        <f>'1'!G10/'1'!G27</f>
        <v>0.96129661661548338</v>
      </c>
      <c r="H8" s="25">
        <f>'1'!H10/'1'!H27</f>
        <v>0.84711332600348632</v>
      </c>
      <c r="I8" s="25">
        <f>'1'!I10/'1'!I27</f>
        <v>1.2460262018125519</v>
      </c>
    </row>
    <row r="9" spans="1:9" x14ac:dyDescent="0.25">
      <c r="A9" t="s">
        <v>15</v>
      </c>
      <c r="B9" s="24">
        <f>'2'!B19/'2'!B5</f>
        <v>3.1598366398457527E-2</v>
      </c>
      <c r="C9" s="24">
        <f>'2'!C19/'2'!C5</f>
        <v>3.1960712056137618E-2</v>
      </c>
      <c r="D9" s="24">
        <f>'2'!D19/'2'!D5</f>
        <v>3.1227859087930958E-2</v>
      </c>
      <c r="E9" s="24">
        <f>'2'!E19/'2'!E5</f>
        <v>2.4138428279315866E-2</v>
      </c>
      <c r="F9" s="24">
        <f>'2'!F19/'2'!F5</f>
        <v>2.7839555190762501E-2</v>
      </c>
      <c r="G9" s="24">
        <f>'2'!G19/'2'!G5</f>
        <v>2.1882435732301048E-2</v>
      </c>
      <c r="H9" s="24">
        <f>'2'!H19/'2'!H5</f>
        <v>2.1057995242568274E-2</v>
      </c>
      <c r="I9" s="24">
        <f>'2'!I19/'2'!I5</f>
        <v>2.0499376257887093E-2</v>
      </c>
    </row>
    <row r="10" spans="1:9" x14ac:dyDescent="0.25">
      <c r="A10" t="s">
        <v>14</v>
      </c>
      <c r="B10" s="24">
        <f>'2'!B10/'2'!B5</f>
        <v>3.8814035120965797E-2</v>
      </c>
      <c r="C10" s="24">
        <f>'2'!C10/'2'!C5</f>
        <v>3.837565699377022E-2</v>
      </c>
      <c r="D10" s="24">
        <f>'2'!D10/'2'!D5</f>
        <v>3.8039782590624745E-2</v>
      </c>
      <c r="E10" s="24">
        <f>'2'!E10/'2'!E5</f>
        <v>2.949796017966767E-2</v>
      </c>
      <c r="F10" s="24">
        <f>'2'!F10/'2'!F5</f>
        <v>3.226604345131609E-2</v>
      </c>
      <c r="G10" s="24">
        <f>'2'!G10/'2'!G5</f>
        <v>3.4079102896003119E-2</v>
      </c>
      <c r="H10" s="24">
        <f>'2'!H10/'2'!H5</f>
        <v>3.2518632947034776E-2</v>
      </c>
      <c r="I10" s="24">
        <f>'2'!I10/'2'!I5</f>
        <v>2.8779327197608784E-2</v>
      </c>
    </row>
    <row r="11" spans="1:9" x14ac:dyDescent="0.25">
      <c r="A11" t="s">
        <v>80</v>
      </c>
      <c r="B11" s="24">
        <f>'2'!B19/('1'!B41+'1'!B23)</f>
        <v>0.12475677671266462</v>
      </c>
      <c r="C11" s="24">
        <f>'2'!C19/('1'!C41+'1'!C23)</f>
        <v>0.11776418417368248</v>
      </c>
      <c r="D11" s="24">
        <f>'2'!D19/('1'!D41+'1'!D23)</f>
        <v>9.0319924488568293E-2</v>
      </c>
      <c r="E11" s="24">
        <f>'2'!E19/('1'!E41+'1'!E23)</f>
        <v>5.6183827605305756E-2</v>
      </c>
      <c r="F11" s="24">
        <f>'2'!F19/('1'!F41+'1'!F23)</f>
        <v>5.6588301827828959E-2</v>
      </c>
      <c r="G11" s="24">
        <f>'2'!G19/('1'!G41+'1'!G23)</f>
        <v>6.565777192466718E-2</v>
      </c>
      <c r="H11" s="24">
        <f>'2'!H19/('1'!H41+'1'!H23)</f>
        <v>8.3395699322363737E-2</v>
      </c>
      <c r="I11" s="24">
        <f>'2'!I19/('1'!I41+'1'!I23)</f>
        <v>2.679990529804219E-2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2020-04-12T16:11:00Z</dcterms:modified>
</cp:coreProperties>
</file>