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nik\Google Drive\Financial Statements\Checked &amp; Final\FS Template\Formate_3\Paper &amp; Printing\A\"/>
    </mc:Choice>
  </mc:AlternateContent>
  <bookViews>
    <workbookView xWindow="0" yWindow="0" windowWidth="20490" windowHeight="7755" activeTab="2"/>
  </bookViews>
  <sheets>
    <sheet name="1" sheetId="1" r:id="rId1"/>
    <sheet name="2" sheetId="2" r:id="rId2"/>
    <sheet name="3" sheetId="3" r:id="rId3"/>
    <sheet name="Ratio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8" i="3" l="1"/>
  <c r="C36" i="3"/>
  <c r="D36" i="3"/>
  <c r="E36" i="3"/>
  <c r="F36" i="3"/>
  <c r="G36" i="3"/>
  <c r="H36" i="3"/>
  <c r="B36" i="3"/>
  <c r="H19" i="3"/>
  <c r="H11" i="3"/>
  <c r="C29" i="2"/>
  <c r="D29" i="2"/>
  <c r="E29" i="2"/>
  <c r="F29" i="2"/>
  <c r="G29" i="2"/>
  <c r="H29" i="2"/>
  <c r="B29" i="2"/>
  <c r="C18" i="2"/>
  <c r="D18" i="2"/>
  <c r="E18" i="2"/>
  <c r="F18" i="2"/>
  <c r="G18" i="2"/>
  <c r="H18" i="2"/>
  <c r="B18" i="2"/>
  <c r="H22" i="2"/>
  <c r="H10" i="2"/>
  <c r="H8" i="2"/>
  <c r="H52" i="1"/>
  <c r="H53" i="1"/>
  <c r="H50" i="1"/>
  <c r="H43" i="1"/>
  <c r="H30" i="1"/>
  <c r="H25" i="1"/>
  <c r="H41" i="1" s="1"/>
  <c r="C13" i="1"/>
  <c r="D13" i="1"/>
  <c r="E13" i="1"/>
  <c r="F13" i="1"/>
  <c r="G13" i="1"/>
  <c r="H13" i="1"/>
  <c r="B13" i="1"/>
  <c r="C7" i="1"/>
  <c r="D7" i="1"/>
  <c r="E7" i="1"/>
  <c r="F7" i="1"/>
  <c r="G7" i="1"/>
  <c r="H7" i="1"/>
  <c r="B7" i="1"/>
  <c r="H21" i="1"/>
  <c r="H30" i="3" l="1"/>
  <c r="H32" i="3" s="1"/>
  <c r="H35" i="3"/>
  <c r="H14" i="2"/>
  <c r="H20" i="2" s="1"/>
  <c r="H26" i="2" s="1"/>
  <c r="H28" i="2" s="1"/>
  <c r="C53" i="1"/>
  <c r="D53" i="1"/>
  <c r="E53" i="1"/>
  <c r="F53" i="1"/>
  <c r="G53" i="1"/>
  <c r="B53" i="1"/>
  <c r="F28" i="3" l="1"/>
  <c r="G28" i="3"/>
  <c r="F19" i="3"/>
  <c r="G19" i="3"/>
  <c r="F11" i="3"/>
  <c r="G11" i="3"/>
  <c r="G35" i="3" s="1"/>
  <c r="G22" i="2"/>
  <c r="G10" i="2"/>
  <c r="G8" i="2"/>
  <c r="G30" i="1"/>
  <c r="G25" i="1"/>
  <c r="G43" i="1"/>
  <c r="G52" i="1" s="1"/>
  <c r="G41" i="1" l="1"/>
  <c r="F30" i="3"/>
  <c r="F32" i="3" s="1"/>
  <c r="G14" i="2"/>
  <c r="G30" i="3"/>
  <c r="G32" i="3" s="1"/>
  <c r="G9" i="4"/>
  <c r="G8" i="4"/>
  <c r="G50" i="1"/>
  <c r="G21" i="1"/>
  <c r="G11" i="4" l="1"/>
  <c r="G20" i="2"/>
  <c r="G26" i="2" s="1"/>
  <c r="G6" i="4" s="1"/>
  <c r="C8" i="2"/>
  <c r="D8" i="2"/>
  <c r="E8" i="2"/>
  <c r="F8" i="2"/>
  <c r="B8" i="2"/>
  <c r="G10" i="4" l="1"/>
  <c r="G28" i="2"/>
  <c r="G7" i="4"/>
  <c r="G12" i="4"/>
  <c r="B11" i="3"/>
  <c r="B35" i="3" s="1"/>
  <c r="C11" i="3"/>
  <c r="C35" i="3" s="1"/>
  <c r="D11" i="3"/>
  <c r="D35" i="3" s="1"/>
  <c r="E11" i="3"/>
  <c r="E35" i="3" s="1"/>
  <c r="F35" i="3"/>
  <c r="B25" i="1" l="1"/>
  <c r="C25" i="1"/>
  <c r="D25" i="1"/>
  <c r="E25" i="1"/>
  <c r="F25" i="1"/>
  <c r="C19" i="3"/>
  <c r="D19" i="3"/>
  <c r="E19" i="3"/>
  <c r="D30" i="1"/>
  <c r="F30" i="1" l="1"/>
  <c r="B30" i="1"/>
  <c r="C30" i="1"/>
  <c r="E30" i="1"/>
  <c r="B10" i="2" l="1"/>
  <c r="B14" i="2" s="1"/>
  <c r="C10" i="2"/>
  <c r="C14" i="2" s="1"/>
  <c r="D10" i="2"/>
  <c r="D14" i="2" s="1"/>
  <c r="E10" i="2"/>
  <c r="E14" i="2" s="1"/>
  <c r="F10" i="2"/>
  <c r="F14" i="2" s="1"/>
  <c r="B9" i="4"/>
  <c r="C9" i="4"/>
  <c r="D9" i="4"/>
  <c r="E9" i="4"/>
  <c r="F9" i="4"/>
  <c r="C20" i="2" l="1"/>
  <c r="C11" i="4"/>
  <c r="B20" i="2"/>
  <c r="B11" i="4"/>
  <c r="D20" i="2"/>
  <c r="D11" i="4"/>
  <c r="E20" i="2"/>
  <c r="E11" i="4"/>
  <c r="F20" i="2"/>
  <c r="F11" i="4"/>
  <c r="D28" i="3"/>
  <c r="D22" i="2"/>
  <c r="D41" i="1"/>
  <c r="D43" i="1"/>
  <c r="D21" i="1"/>
  <c r="D26" i="2" l="1"/>
  <c r="D52" i="1"/>
  <c r="D8" i="4"/>
  <c r="D12" i="4"/>
  <c r="D10" i="4"/>
  <c r="D7" i="4"/>
  <c r="D6" i="4"/>
  <c r="D28" i="2"/>
  <c r="D50" i="1"/>
  <c r="D30" i="3"/>
  <c r="D32" i="3" s="1"/>
  <c r="E28" i="3"/>
  <c r="E22" i="2"/>
  <c r="E26" i="2" s="1"/>
  <c r="E41" i="1"/>
  <c r="E43" i="1"/>
  <c r="E21" i="1"/>
  <c r="B28" i="3"/>
  <c r="C28" i="3"/>
  <c r="B19" i="3"/>
  <c r="B22" i="2"/>
  <c r="B26" i="2" s="1"/>
  <c r="C22" i="2"/>
  <c r="C26" i="2" s="1"/>
  <c r="F22" i="2"/>
  <c r="F26" i="2" s="1"/>
  <c r="F10" i="4" s="1"/>
  <c r="C41" i="1"/>
  <c r="F41" i="1"/>
  <c r="B43" i="1"/>
  <c r="C43" i="1"/>
  <c r="F43" i="1"/>
  <c r="C21" i="1"/>
  <c r="F21" i="1"/>
  <c r="B52" i="1" l="1"/>
  <c r="B8" i="4"/>
  <c r="E12" i="4"/>
  <c r="E10" i="4"/>
  <c r="E7" i="4"/>
  <c r="E6" i="4"/>
  <c r="C12" i="4"/>
  <c r="C10" i="4"/>
  <c r="C7" i="4"/>
  <c r="C6" i="4"/>
  <c r="B12" i="4"/>
  <c r="B10" i="4"/>
  <c r="B7" i="4"/>
  <c r="C52" i="1"/>
  <c r="C8" i="4"/>
  <c r="E52" i="1"/>
  <c r="E8" i="4"/>
  <c r="F6" i="4"/>
  <c r="F52" i="1"/>
  <c r="F8" i="4"/>
  <c r="F12" i="4"/>
  <c r="F7" i="4"/>
  <c r="C28" i="2"/>
  <c r="B41" i="1"/>
  <c r="B50" i="1" s="1"/>
  <c r="B21" i="1"/>
  <c r="B6" i="4" s="1"/>
  <c r="E30" i="3"/>
  <c r="E32" i="3" s="1"/>
  <c r="C50" i="1"/>
  <c r="F50" i="1"/>
  <c r="E50" i="1"/>
  <c r="C30" i="3"/>
  <c r="C32" i="3" s="1"/>
  <c r="B30" i="3"/>
  <c r="B32" i="3" s="1"/>
  <c r="F28" i="2" l="1"/>
  <c r="B28" i="2"/>
  <c r="E28" i="2"/>
</calcChain>
</file>

<file path=xl/sharedStrings.xml><?xml version="1.0" encoding="utf-8"?>
<sst xmlns="http://schemas.openxmlformats.org/spreadsheetml/2006/main" count="98" uniqueCount="88">
  <si>
    <t>ASSETS</t>
  </si>
  <si>
    <t>NON CURRENT ASSETS</t>
  </si>
  <si>
    <t>CURRENT ASSETS</t>
  </si>
  <si>
    <t>Gross Profit</t>
  </si>
  <si>
    <t>Operating Profit</t>
  </si>
  <si>
    <t>Financial Expenses</t>
  </si>
  <si>
    <t>Share capital</t>
  </si>
  <si>
    <t>Contribution to WPPF</t>
  </si>
  <si>
    <t>Inventories</t>
  </si>
  <si>
    <t>Property, plant and equipment</t>
  </si>
  <si>
    <t>Current tax</t>
  </si>
  <si>
    <t>Deferred tax</t>
  </si>
  <si>
    <t>Retained earnings</t>
  </si>
  <si>
    <t>Advances, deposits and prepayments</t>
  </si>
  <si>
    <t>Cash &amp; Cash-equivalents</t>
  </si>
  <si>
    <t>Acquisition of property,plant and equipment</t>
  </si>
  <si>
    <t>Dividend paid</t>
  </si>
  <si>
    <t>Capital work in progress</t>
  </si>
  <si>
    <t>Account receivables</t>
  </si>
  <si>
    <t>Dividend equalization fund</t>
  </si>
  <si>
    <t>Revaluation surplus</t>
  </si>
  <si>
    <t>Accrued expenses</t>
  </si>
  <si>
    <t>Interest paid</t>
  </si>
  <si>
    <t>Income tax paid</t>
  </si>
  <si>
    <t>HAKKANI PULP &amp; PAPER MILLS LIMITED</t>
  </si>
  <si>
    <t>Investment in shares</t>
  </si>
  <si>
    <t>Sundry creditors</t>
  </si>
  <si>
    <t>Deferred tax liability</t>
  </si>
  <si>
    <t>Unsecured laon</t>
  </si>
  <si>
    <t>Bank loan &amp; overdraft</t>
  </si>
  <si>
    <t>Workers profit participation fund</t>
  </si>
  <si>
    <t>Trade creditors</t>
  </si>
  <si>
    <t>Advance against sales</t>
  </si>
  <si>
    <t>Liabilities for other finance</t>
  </si>
  <si>
    <t>Provision for income tax</t>
  </si>
  <si>
    <t>Deferred revenue expenses</t>
  </si>
  <si>
    <t>Administrative expenses</t>
  </si>
  <si>
    <t>Selling &amp; distribution expenses</t>
  </si>
  <si>
    <t>Provision for diminution of investment in shares</t>
  </si>
  <si>
    <t>Cash received from turnover &amp; others</t>
  </si>
  <si>
    <t>Payment for materials expenses</t>
  </si>
  <si>
    <t>Unsecured loan</t>
  </si>
  <si>
    <t>Secured long term loan</t>
  </si>
  <si>
    <t>Purchase of shares during this year</t>
  </si>
  <si>
    <t>Sales of shares during this year</t>
  </si>
  <si>
    <t>Fair value reserve</t>
  </si>
  <si>
    <t>Current portion of long term loan</t>
  </si>
  <si>
    <t>Long term loan received/paid</t>
  </si>
  <si>
    <t>Debt to Equity</t>
  </si>
  <si>
    <t>Current Ratio</t>
  </si>
  <si>
    <t>Operating Margin</t>
  </si>
  <si>
    <t>Directors current account</t>
  </si>
  <si>
    <t>Directors curret account</t>
  </si>
  <si>
    <t>Balance Sheet</t>
  </si>
  <si>
    <t>As at year end</t>
  </si>
  <si>
    <t>Liabilities and Capital</t>
  </si>
  <si>
    <t>Liabilities</t>
  </si>
  <si>
    <t>Non Current Liabilities</t>
  </si>
  <si>
    <t>Current Liabilities</t>
  </si>
  <si>
    <t>Shareholders’ Equity</t>
  </si>
  <si>
    <t>Net assets value per share</t>
  </si>
  <si>
    <t>Shares to calculate NAVPS</t>
  </si>
  <si>
    <t>Income Statement</t>
  </si>
  <si>
    <t>Net Revenues</t>
  </si>
  <si>
    <t>Cost of goods sold</t>
  </si>
  <si>
    <t>Operating Income/(Expenses)</t>
  </si>
  <si>
    <t>Non-Operating Income/(Expenses)</t>
  </si>
  <si>
    <t>Profit Before contribution to WPPF</t>
  </si>
  <si>
    <t>Profit Before Taxation</t>
  </si>
  <si>
    <t>Provision for Taxation</t>
  </si>
  <si>
    <t>Net Profit</t>
  </si>
  <si>
    <t>Earnings per share (par value Taka 10)</t>
  </si>
  <si>
    <t>Shares to Calculate EPS</t>
  </si>
  <si>
    <t>Cash Flow Statement</t>
  </si>
  <si>
    <t>Net Cash Flows - Operating Activities</t>
  </si>
  <si>
    <t>Net Cash Flows - Investment Activities</t>
  </si>
  <si>
    <t>Net Cash Flows - Financing Activities</t>
  </si>
  <si>
    <t>Net Change in Cash Flows</t>
  </si>
  <si>
    <t>Cash and Cash Equivalents at Beginning Period</t>
  </si>
  <si>
    <t>Cash and Cash Equivalents at End of Period</t>
  </si>
  <si>
    <t>Net Operating Cash Flow Per Share</t>
  </si>
  <si>
    <t>Shares to Calculate NOCFPS</t>
  </si>
  <si>
    <t>Ratios</t>
  </si>
  <si>
    <t>Return on Asset (ROA)</t>
  </si>
  <si>
    <t>Return on Equity (ROE)</t>
  </si>
  <si>
    <t>Net Margin</t>
  </si>
  <si>
    <t>Return on Invested Capital (ROIC)</t>
  </si>
  <si>
    <t>Other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</si>
</sst>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(* #,##0_);_(* \(#,##0\);_(* &quot;-&quot;??_);_(@_)"/>
    <numFmt numFmtId="165" formatCode="0.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41">
    <xf numFmtId="0" fontId="0" fillId="0" borderId="0" xfId="0"/>
    <xf numFmtId="3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/>
    <xf numFmtId="3" fontId="1" fillId="0" borderId="0" xfId="0" applyNumberFormat="1" applyFont="1"/>
    <xf numFmtId="0" fontId="0" fillId="0" borderId="0" xfId="0" applyFont="1"/>
    <xf numFmtId="0" fontId="0" fillId="0" borderId="0" xfId="0" applyBorder="1"/>
    <xf numFmtId="3" fontId="1" fillId="0" borderId="0" xfId="0" applyNumberFormat="1" applyFont="1" applyBorder="1"/>
    <xf numFmtId="4" fontId="1" fillId="0" borderId="0" xfId="0" applyNumberFormat="1" applyFont="1"/>
    <xf numFmtId="0" fontId="1" fillId="0" borderId="0" xfId="0" applyFont="1" applyAlignment="1">
      <alignment horizontal="center" vertical="center"/>
    </xf>
    <xf numFmtId="15" fontId="1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15" fontId="1" fillId="0" borderId="0" xfId="0" applyNumberFormat="1" applyFont="1" applyAlignment="1">
      <alignment horizontal="center" vertical="center"/>
    </xf>
    <xf numFmtId="15" fontId="0" fillId="0" borderId="0" xfId="0" applyNumberFormat="1"/>
    <xf numFmtId="3" fontId="2" fillId="0" borderId="0" xfId="0" applyNumberFormat="1" applyFont="1"/>
    <xf numFmtId="164" fontId="1" fillId="0" borderId="0" xfId="1" applyNumberFormat="1" applyFont="1"/>
    <xf numFmtId="164" fontId="0" fillId="0" borderId="0" xfId="1" applyNumberFormat="1" applyFont="1"/>
    <xf numFmtId="164" fontId="0" fillId="0" borderId="0" xfId="1" applyNumberFormat="1" applyFont="1" applyFill="1"/>
    <xf numFmtId="164" fontId="0" fillId="0" borderId="1" xfId="1" applyNumberFormat="1" applyFont="1" applyBorder="1"/>
    <xf numFmtId="164" fontId="1" fillId="0" borderId="0" xfId="1" applyNumberFormat="1" applyFont="1" applyBorder="1"/>
    <xf numFmtId="164" fontId="1" fillId="0" borderId="0" xfId="1" applyNumberFormat="1" applyFont="1" applyFill="1"/>
    <xf numFmtId="164" fontId="1" fillId="0" borderId="3" xfId="1" applyNumberFormat="1" applyFont="1" applyBorder="1"/>
    <xf numFmtId="164" fontId="0" fillId="0" borderId="0" xfId="1" applyNumberFormat="1" applyFont="1" applyBorder="1"/>
    <xf numFmtId="164" fontId="1" fillId="0" borderId="2" xfId="1" applyNumberFormat="1" applyFont="1" applyBorder="1"/>
    <xf numFmtId="164" fontId="0" fillId="0" borderId="0" xfId="1" applyNumberFormat="1" applyFont="1" applyAlignment="1">
      <alignment horizontal="center"/>
    </xf>
    <xf numFmtId="164" fontId="3" fillId="0" borderId="3" xfId="1" applyNumberFormat="1" applyFont="1" applyBorder="1"/>
    <xf numFmtId="10" fontId="0" fillId="0" borderId="0" xfId="2" applyNumberFormat="1" applyFont="1"/>
    <xf numFmtId="165" fontId="0" fillId="0" borderId="0" xfId="0" applyNumberFormat="1"/>
    <xf numFmtId="2" fontId="0" fillId="0" borderId="0" xfId="0" applyNumberFormat="1"/>
    <xf numFmtId="43" fontId="1" fillId="0" borderId="0" xfId="1" applyNumberFormat="1" applyFont="1"/>
    <xf numFmtId="164" fontId="0" fillId="0" borderId="0" xfId="1" applyNumberFormat="1" applyFont="1" applyFill="1" applyBorder="1"/>
    <xf numFmtId="0" fontId="2" fillId="0" borderId="0" xfId="0" applyNumberFormat="1" applyFont="1"/>
    <xf numFmtId="0" fontId="1" fillId="0" borderId="1" xfId="0" applyFont="1" applyBorder="1" applyAlignment="1">
      <alignment horizontal="left"/>
    </xf>
    <xf numFmtId="0" fontId="5" fillId="0" borderId="0" xfId="0" applyFont="1"/>
    <xf numFmtId="0" fontId="2" fillId="0" borderId="1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" fillId="0" borderId="1" xfId="0" applyFont="1" applyBorder="1"/>
    <xf numFmtId="0" fontId="1" fillId="0" borderId="2" xfId="0" applyFont="1" applyBorder="1"/>
    <xf numFmtId="164" fontId="3" fillId="0" borderId="3" xfId="1" applyNumberFormat="1" applyFont="1" applyFill="1" applyBorder="1"/>
    <xf numFmtId="3" fontId="0" fillId="0" borderId="0" xfId="0" applyNumberForma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57"/>
  <sheetViews>
    <sheetView workbookViewId="0">
      <pane xSplit="1" ySplit="5" topLeftCell="B39" activePane="bottomRight" state="frozen"/>
      <selection pane="topRight" activeCell="B1" sqref="B1"/>
      <selection pane="bottomLeft" activeCell="A6" sqref="A6"/>
      <selection pane="bottomRight" activeCell="C53" sqref="C53"/>
    </sheetView>
  </sheetViews>
  <sheetFormatPr defaultRowHeight="15" x14ac:dyDescent="0.25"/>
  <cols>
    <col min="1" max="1" width="55" customWidth="1"/>
    <col min="2" max="2" width="16.42578125" customWidth="1"/>
    <col min="3" max="4" width="15.5703125" customWidth="1"/>
    <col min="5" max="5" width="16.42578125" customWidth="1"/>
    <col min="6" max="6" width="14.28515625" bestFit="1" customWidth="1"/>
    <col min="7" max="8" width="15.28515625" bestFit="1" customWidth="1"/>
  </cols>
  <sheetData>
    <row r="1" spans="1:8" ht="15.75" x14ac:dyDescent="0.25">
      <c r="A1" s="4" t="s">
        <v>24</v>
      </c>
    </row>
    <row r="2" spans="1:8" ht="15.75" x14ac:dyDescent="0.25">
      <c r="A2" s="4" t="s">
        <v>53</v>
      </c>
    </row>
    <row r="3" spans="1:8" ht="15.75" x14ac:dyDescent="0.25">
      <c r="A3" s="4" t="s">
        <v>54</v>
      </c>
    </row>
    <row r="5" spans="1:8" ht="15.75" x14ac:dyDescent="0.25">
      <c r="B5" s="32">
        <v>2013</v>
      </c>
      <c r="C5" s="32">
        <v>2014</v>
      </c>
      <c r="D5" s="32">
        <v>2015</v>
      </c>
      <c r="E5" s="32">
        <v>2016</v>
      </c>
      <c r="F5" s="32">
        <v>2017</v>
      </c>
      <c r="G5" s="32">
        <v>2018</v>
      </c>
      <c r="H5" s="32">
        <v>2019</v>
      </c>
    </row>
    <row r="6" spans="1:8" x14ac:dyDescent="0.25">
      <c r="A6" s="33" t="s">
        <v>0</v>
      </c>
    </row>
    <row r="7" spans="1:8" x14ac:dyDescent="0.25">
      <c r="A7" s="34" t="s">
        <v>1</v>
      </c>
      <c r="B7" s="16">
        <f>SUM(B8:B10)</f>
        <v>648419302</v>
      </c>
      <c r="C7" s="16">
        <f t="shared" ref="C7:H7" si="0">SUM(C8:C10)</f>
        <v>649116084</v>
      </c>
      <c r="D7" s="16">
        <f t="shared" si="0"/>
        <v>671105775</v>
      </c>
      <c r="E7" s="16">
        <f t="shared" si="0"/>
        <v>737237918</v>
      </c>
      <c r="F7" s="16">
        <f t="shared" si="0"/>
        <v>797624600</v>
      </c>
      <c r="G7" s="16">
        <f t="shared" si="0"/>
        <v>862348774</v>
      </c>
      <c r="H7" s="16">
        <f t="shared" si="0"/>
        <v>896712894</v>
      </c>
    </row>
    <row r="8" spans="1:8" x14ac:dyDescent="0.25">
      <c r="A8" t="s">
        <v>9</v>
      </c>
      <c r="B8" s="17">
        <v>643466003</v>
      </c>
      <c r="C8" s="17">
        <v>649116084</v>
      </c>
      <c r="D8" s="17">
        <v>652982392</v>
      </c>
      <c r="E8" s="17">
        <v>631651793</v>
      </c>
      <c r="F8" s="17">
        <v>614265985</v>
      </c>
      <c r="G8" s="17">
        <v>629115458</v>
      </c>
      <c r="H8" s="17">
        <v>882494770</v>
      </c>
    </row>
    <row r="9" spans="1:8" x14ac:dyDescent="0.25">
      <c r="A9" t="s">
        <v>17</v>
      </c>
      <c r="B9" s="17">
        <v>0</v>
      </c>
      <c r="C9" s="17">
        <v>0</v>
      </c>
      <c r="D9" s="17">
        <v>18123383</v>
      </c>
      <c r="E9" s="17">
        <v>105586125</v>
      </c>
      <c r="F9" s="17">
        <v>183358615</v>
      </c>
      <c r="G9" s="17">
        <v>233233316</v>
      </c>
      <c r="H9" s="17">
        <v>14218124</v>
      </c>
    </row>
    <row r="10" spans="1:8" x14ac:dyDescent="0.25">
      <c r="A10" t="s">
        <v>35</v>
      </c>
      <c r="B10" s="17">
        <v>4953299</v>
      </c>
      <c r="C10" s="17">
        <v>0</v>
      </c>
      <c r="D10" s="17">
        <v>0</v>
      </c>
      <c r="E10" s="17">
        <v>0</v>
      </c>
      <c r="F10" s="17"/>
    </row>
    <row r="12" spans="1:8" x14ac:dyDescent="0.25">
      <c r="B12" s="17"/>
      <c r="C12" s="17"/>
      <c r="D12" s="17"/>
      <c r="E12" s="17"/>
      <c r="F12" s="17"/>
    </row>
    <row r="13" spans="1:8" x14ac:dyDescent="0.25">
      <c r="A13" s="34" t="s">
        <v>2</v>
      </c>
      <c r="B13" s="16">
        <f>SUM(B14:B19)</f>
        <v>184668611</v>
      </c>
      <c r="C13" s="16">
        <f t="shared" ref="C13:H13" si="1">SUM(C14:C19)</f>
        <v>231865408</v>
      </c>
      <c r="D13" s="16">
        <f t="shared" si="1"/>
        <v>220482726</v>
      </c>
      <c r="E13" s="16">
        <f t="shared" si="1"/>
        <v>281732944</v>
      </c>
      <c r="F13" s="16">
        <f t="shared" si="1"/>
        <v>346704237</v>
      </c>
      <c r="G13" s="16">
        <f t="shared" si="1"/>
        <v>408788580</v>
      </c>
      <c r="H13" s="16">
        <f t="shared" si="1"/>
        <v>421535575</v>
      </c>
    </row>
    <row r="14" spans="1:8" x14ac:dyDescent="0.25">
      <c r="A14" t="s">
        <v>25</v>
      </c>
      <c r="B14" s="17">
        <v>16613987</v>
      </c>
      <c r="C14" s="17">
        <v>16759635</v>
      </c>
      <c r="D14" s="17">
        <v>19292072</v>
      </c>
      <c r="E14" s="17">
        <v>17276493</v>
      </c>
      <c r="F14" s="17">
        <v>21052181</v>
      </c>
      <c r="G14" s="17">
        <v>24971261</v>
      </c>
      <c r="H14" s="17">
        <v>23449916</v>
      </c>
    </row>
    <row r="15" spans="1:8" x14ac:dyDescent="0.25">
      <c r="A15" s="6" t="s">
        <v>8</v>
      </c>
      <c r="B15" s="17">
        <v>114912296</v>
      </c>
      <c r="C15" s="17">
        <v>117891203</v>
      </c>
      <c r="D15" s="17">
        <v>103740121</v>
      </c>
      <c r="E15" s="17">
        <v>142167234</v>
      </c>
      <c r="F15" s="17">
        <v>69843495</v>
      </c>
      <c r="G15" s="17">
        <v>87859086</v>
      </c>
      <c r="H15" s="17">
        <v>137258458</v>
      </c>
    </row>
    <row r="16" spans="1:8" x14ac:dyDescent="0.25">
      <c r="A16" s="6" t="s">
        <v>26</v>
      </c>
      <c r="B16" s="17">
        <v>22960092</v>
      </c>
      <c r="C16" s="17">
        <v>27178435</v>
      </c>
      <c r="D16" s="17">
        <v>47738984</v>
      </c>
      <c r="E16" s="17">
        <v>34865465</v>
      </c>
      <c r="F16" s="17"/>
    </row>
    <row r="17" spans="1:8" x14ac:dyDescent="0.25">
      <c r="A17" s="6" t="s">
        <v>18</v>
      </c>
      <c r="B17" s="17">
        <v>28392177</v>
      </c>
      <c r="C17" s="17">
        <v>65552181</v>
      </c>
      <c r="D17" s="17">
        <v>44092399</v>
      </c>
      <c r="E17" s="17">
        <v>71247069</v>
      </c>
      <c r="F17" s="17">
        <v>98632005</v>
      </c>
      <c r="G17" s="17">
        <v>131964797</v>
      </c>
      <c r="H17" s="17">
        <v>115017902</v>
      </c>
    </row>
    <row r="18" spans="1:8" x14ac:dyDescent="0.25">
      <c r="A18" s="6" t="s">
        <v>13</v>
      </c>
      <c r="B18" s="17">
        <v>0</v>
      </c>
      <c r="C18" s="17">
        <v>16667</v>
      </c>
      <c r="D18" s="17">
        <v>235001</v>
      </c>
      <c r="E18" s="17">
        <v>402904</v>
      </c>
      <c r="F18" s="17">
        <v>150130920</v>
      </c>
      <c r="G18" s="17">
        <v>154301561</v>
      </c>
      <c r="H18" s="17">
        <v>140828005</v>
      </c>
    </row>
    <row r="19" spans="1:8" x14ac:dyDescent="0.25">
      <c r="A19" s="6" t="s">
        <v>14</v>
      </c>
      <c r="B19" s="17">
        <v>1790059</v>
      </c>
      <c r="C19" s="17">
        <v>4467287</v>
      </c>
      <c r="D19" s="17">
        <v>5384149</v>
      </c>
      <c r="E19" s="17">
        <v>15773779</v>
      </c>
      <c r="F19" s="17">
        <v>7045636</v>
      </c>
      <c r="G19" s="17">
        <v>9691875</v>
      </c>
      <c r="H19" s="17">
        <v>4981294</v>
      </c>
    </row>
    <row r="20" spans="1:8" x14ac:dyDescent="0.25">
      <c r="B20" s="17"/>
      <c r="C20" s="17"/>
      <c r="D20" s="17"/>
      <c r="E20" s="17"/>
      <c r="F20" s="17"/>
    </row>
    <row r="21" spans="1:8" x14ac:dyDescent="0.25">
      <c r="A21" s="3"/>
      <c r="B21" s="16">
        <f t="shared" ref="B21:H21" si="2">SUM(B7,B13)</f>
        <v>833087913</v>
      </c>
      <c r="C21" s="16">
        <f t="shared" si="2"/>
        <v>880981492</v>
      </c>
      <c r="D21" s="16">
        <f t="shared" si="2"/>
        <v>891588501</v>
      </c>
      <c r="E21" s="16">
        <f t="shared" si="2"/>
        <v>1018970862</v>
      </c>
      <c r="F21" s="16">
        <f t="shared" si="2"/>
        <v>1144328837</v>
      </c>
      <c r="G21" s="16">
        <f t="shared" si="2"/>
        <v>1271137354</v>
      </c>
      <c r="H21" s="16">
        <f t="shared" si="2"/>
        <v>1318248469</v>
      </c>
    </row>
    <row r="22" spans="1:8" x14ac:dyDescent="0.25">
      <c r="B22" s="17"/>
      <c r="C22" s="17"/>
      <c r="D22" s="17"/>
      <c r="E22" s="17"/>
      <c r="F22" s="17"/>
    </row>
    <row r="23" spans="1:8" ht="15.75" x14ac:dyDescent="0.25">
      <c r="A23" s="35" t="s">
        <v>55</v>
      </c>
      <c r="B23" s="16"/>
      <c r="C23" s="16"/>
      <c r="D23" s="16"/>
      <c r="E23" s="16"/>
      <c r="F23" s="16"/>
    </row>
    <row r="24" spans="1:8" ht="15.75" x14ac:dyDescent="0.25">
      <c r="A24" s="36" t="s">
        <v>56</v>
      </c>
    </row>
    <row r="25" spans="1:8" x14ac:dyDescent="0.25">
      <c r="A25" s="34" t="s">
        <v>57</v>
      </c>
      <c r="B25" s="16">
        <f t="shared" ref="B25:H25" si="3">SUM(B26:B28)</f>
        <v>133317415</v>
      </c>
      <c r="C25" s="16">
        <f t="shared" si="3"/>
        <v>132944354</v>
      </c>
      <c r="D25" s="16">
        <f t="shared" si="3"/>
        <v>138362812</v>
      </c>
      <c r="E25" s="16">
        <f t="shared" si="3"/>
        <v>125592052</v>
      </c>
      <c r="F25" s="16">
        <f t="shared" si="3"/>
        <v>266369579</v>
      </c>
      <c r="G25" s="16">
        <f t="shared" si="3"/>
        <v>294294848</v>
      </c>
      <c r="H25" s="16">
        <f t="shared" si="3"/>
        <v>392691766</v>
      </c>
    </row>
    <row r="26" spans="1:8" x14ac:dyDescent="0.25">
      <c r="A26" t="s">
        <v>28</v>
      </c>
      <c r="B26" s="17">
        <v>20183250</v>
      </c>
      <c r="C26" s="17">
        <v>20183250</v>
      </c>
      <c r="D26" s="17">
        <v>16451250</v>
      </c>
      <c r="E26" s="17">
        <v>21928250</v>
      </c>
      <c r="F26" s="17">
        <v>43293290</v>
      </c>
      <c r="G26" s="17">
        <v>43693290</v>
      </c>
      <c r="H26" s="17">
        <v>44999990</v>
      </c>
    </row>
    <row r="27" spans="1:8" x14ac:dyDescent="0.25">
      <c r="A27" t="s">
        <v>42</v>
      </c>
      <c r="B27" s="17">
        <v>0</v>
      </c>
      <c r="C27" s="17">
        <v>0</v>
      </c>
      <c r="D27" s="17">
        <v>27500000</v>
      </c>
      <c r="E27" s="17">
        <v>11197507</v>
      </c>
      <c r="F27" s="17">
        <v>132754169</v>
      </c>
      <c r="G27" s="17">
        <v>160740545</v>
      </c>
      <c r="H27" s="17">
        <v>247137113</v>
      </c>
    </row>
    <row r="28" spans="1:8" x14ac:dyDescent="0.25">
      <c r="A28" t="s">
        <v>27</v>
      </c>
      <c r="B28" s="17">
        <v>113134165</v>
      </c>
      <c r="C28" s="17">
        <v>112761104</v>
      </c>
      <c r="D28" s="17">
        <v>94411562</v>
      </c>
      <c r="E28" s="17">
        <v>92466295</v>
      </c>
      <c r="F28" s="17">
        <v>90322120</v>
      </c>
      <c r="G28" s="17">
        <v>89861013</v>
      </c>
      <c r="H28" s="17">
        <v>100554663</v>
      </c>
    </row>
    <row r="29" spans="1:8" x14ac:dyDescent="0.25">
      <c r="B29" s="17"/>
      <c r="C29" s="17"/>
      <c r="D29" s="17"/>
      <c r="E29" s="17"/>
      <c r="F29" s="17"/>
    </row>
    <row r="30" spans="1:8" x14ac:dyDescent="0.25">
      <c r="A30" s="34" t="s">
        <v>58</v>
      </c>
      <c r="B30" s="16">
        <f t="shared" ref="B30:H30" si="4">SUM(B31:B39)</f>
        <v>110594492</v>
      </c>
      <c r="C30" s="16">
        <f t="shared" si="4"/>
        <v>176676459</v>
      </c>
      <c r="D30" s="16">
        <f t="shared" si="4"/>
        <v>178793847</v>
      </c>
      <c r="E30" s="16">
        <f t="shared" si="4"/>
        <v>341943875</v>
      </c>
      <c r="F30" s="16">
        <f t="shared" si="4"/>
        <v>341296443</v>
      </c>
      <c r="G30" s="16">
        <f t="shared" si="4"/>
        <v>455596815</v>
      </c>
      <c r="H30" s="16">
        <f t="shared" si="4"/>
        <v>430169668</v>
      </c>
    </row>
    <row r="31" spans="1:8" x14ac:dyDescent="0.25">
      <c r="A31" s="6" t="s">
        <v>29</v>
      </c>
      <c r="B31" s="17">
        <v>40299378</v>
      </c>
      <c r="C31" s="17">
        <v>113864712</v>
      </c>
      <c r="D31" s="17">
        <v>111193030</v>
      </c>
      <c r="E31" s="17">
        <v>291282585</v>
      </c>
      <c r="F31" s="17">
        <v>298102826</v>
      </c>
      <c r="G31" s="17">
        <v>346071124</v>
      </c>
      <c r="H31" s="17">
        <v>246138646</v>
      </c>
    </row>
    <row r="32" spans="1:8" x14ac:dyDescent="0.25">
      <c r="A32" s="6" t="s">
        <v>21</v>
      </c>
      <c r="B32" s="17">
        <v>4909995</v>
      </c>
      <c r="C32" s="17">
        <v>3458972</v>
      </c>
      <c r="D32" s="17">
        <v>5810312</v>
      </c>
      <c r="E32" s="17">
        <v>7969471</v>
      </c>
      <c r="F32" s="17">
        <v>5277091</v>
      </c>
      <c r="G32" s="17">
        <v>14555777</v>
      </c>
      <c r="H32" s="17">
        <v>19854915</v>
      </c>
    </row>
    <row r="33" spans="1:8" x14ac:dyDescent="0.25">
      <c r="A33" s="6" t="s">
        <v>30</v>
      </c>
      <c r="B33" s="17">
        <v>0</v>
      </c>
      <c r="C33" s="17">
        <v>1797621</v>
      </c>
      <c r="D33" s="17">
        <v>1685819</v>
      </c>
      <c r="E33" s="17">
        <v>1108876</v>
      </c>
      <c r="F33" s="17">
        <v>589829</v>
      </c>
      <c r="G33" s="17">
        <v>589829</v>
      </c>
      <c r="H33" s="17">
        <v>589829</v>
      </c>
    </row>
    <row r="34" spans="1:8" x14ac:dyDescent="0.25">
      <c r="A34" s="6" t="s">
        <v>46</v>
      </c>
      <c r="B34" s="17">
        <v>0</v>
      </c>
      <c r="C34" s="17">
        <v>0</v>
      </c>
      <c r="D34" s="17">
        <v>0</v>
      </c>
      <c r="E34" s="17">
        <v>10632000</v>
      </c>
      <c r="F34" s="17">
        <v>10632000</v>
      </c>
      <c r="G34" s="17">
        <v>10632000</v>
      </c>
      <c r="H34" s="17">
        <v>95428584</v>
      </c>
    </row>
    <row r="35" spans="1:8" x14ac:dyDescent="0.25">
      <c r="A35" s="6" t="s">
        <v>31</v>
      </c>
      <c r="B35" s="17">
        <v>46537042</v>
      </c>
      <c r="C35" s="17">
        <v>39394312</v>
      </c>
      <c r="D35" s="17">
        <v>41700718</v>
      </c>
      <c r="E35" s="17">
        <v>20447020</v>
      </c>
      <c r="F35" s="17">
        <v>14199538</v>
      </c>
      <c r="G35" s="17">
        <v>69473125</v>
      </c>
      <c r="H35" s="17">
        <v>49313000</v>
      </c>
    </row>
    <row r="36" spans="1:8" x14ac:dyDescent="0.25">
      <c r="A36" s="6" t="s">
        <v>32</v>
      </c>
      <c r="B36" s="17">
        <v>0</v>
      </c>
      <c r="C36" s="17">
        <v>1200000</v>
      </c>
      <c r="D36" s="17">
        <v>0</v>
      </c>
      <c r="E36" s="17">
        <v>0</v>
      </c>
      <c r="F36" s="17"/>
    </row>
    <row r="37" spans="1:8" x14ac:dyDescent="0.25">
      <c r="A37" s="6" t="s">
        <v>33</v>
      </c>
      <c r="B37" s="17">
        <v>11746892</v>
      </c>
      <c r="C37" s="17">
        <v>7109656</v>
      </c>
      <c r="D37" s="17">
        <v>3797782</v>
      </c>
      <c r="E37" s="17">
        <v>2657438</v>
      </c>
      <c r="F37" s="17">
        <v>2601845</v>
      </c>
      <c r="G37" s="17">
        <v>2679540</v>
      </c>
      <c r="H37" s="17">
        <v>3431762</v>
      </c>
    </row>
    <row r="38" spans="1:8" x14ac:dyDescent="0.25">
      <c r="A38" s="6" t="s">
        <v>51</v>
      </c>
      <c r="B38" s="17">
        <v>1745000</v>
      </c>
      <c r="C38" s="17">
        <v>1745000</v>
      </c>
      <c r="D38" s="17">
        <v>4600000</v>
      </c>
      <c r="E38" s="17">
        <v>4600000</v>
      </c>
      <c r="F38" s="17">
        <v>4600000</v>
      </c>
      <c r="G38" s="17">
        <v>4600000</v>
      </c>
      <c r="H38" s="17">
        <v>5500000</v>
      </c>
    </row>
    <row r="39" spans="1:8" x14ac:dyDescent="0.25">
      <c r="A39" s="6" t="s">
        <v>34</v>
      </c>
      <c r="B39" s="17">
        <v>5356185</v>
      </c>
      <c r="C39" s="17">
        <v>8106186</v>
      </c>
      <c r="D39" s="17">
        <v>10006186</v>
      </c>
      <c r="E39" s="17">
        <v>3246485</v>
      </c>
      <c r="F39" s="17">
        <v>5293314</v>
      </c>
      <c r="G39" s="17">
        <v>6995420</v>
      </c>
      <c r="H39" s="17">
        <v>9912932</v>
      </c>
    </row>
    <row r="40" spans="1:8" x14ac:dyDescent="0.25">
      <c r="B40" s="17"/>
      <c r="C40" s="17"/>
      <c r="D40" s="17"/>
      <c r="E40" s="17"/>
      <c r="F40" s="17"/>
    </row>
    <row r="41" spans="1:8" x14ac:dyDescent="0.25">
      <c r="A41" s="3"/>
      <c r="B41" s="16">
        <f t="shared" ref="B41:H41" si="5">SUM(B25,B30)</f>
        <v>243911907</v>
      </c>
      <c r="C41" s="16">
        <f t="shared" si="5"/>
        <v>309620813</v>
      </c>
      <c r="D41" s="16">
        <f t="shared" si="5"/>
        <v>317156659</v>
      </c>
      <c r="E41" s="16">
        <f t="shared" si="5"/>
        <v>467535927</v>
      </c>
      <c r="F41" s="16">
        <f t="shared" si="5"/>
        <v>607666022</v>
      </c>
      <c r="G41" s="16">
        <f t="shared" si="5"/>
        <v>749891663</v>
      </c>
      <c r="H41" s="16">
        <f t="shared" si="5"/>
        <v>822861434</v>
      </c>
    </row>
    <row r="42" spans="1:8" x14ac:dyDescent="0.25">
      <c r="A42" s="3"/>
      <c r="B42" s="16"/>
      <c r="C42" s="16"/>
      <c r="D42" s="16"/>
      <c r="E42" s="16"/>
      <c r="F42" s="16"/>
      <c r="G42" s="16"/>
      <c r="H42" s="16"/>
    </row>
    <row r="43" spans="1:8" x14ac:dyDescent="0.25">
      <c r="A43" s="34" t="s">
        <v>59</v>
      </c>
      <c r="B43" s="16">
        <f t="shared" ref="B43:H43" si="6">SUM(B44:B48)</f>
        <v>589176006</v>
      </c>
      <c r="C43" s="16">
        <f t="shared" si="6"/>
        <v>571360679</v>
      </c>
      <c r="D43" s="16">
        <f t="shared" si="6"/>
        <v>574431842</v>
      </c>
      <c r="E43" s="16">
        <f t="shared" si="6"/>
        <v>551434935</v>
      </c>
      <c r="F43" s="16">
        <f t="shared" si="6"/>
        <v>536662814</v>
      </c>
      <c r="G43" s="16">
        <f t="shared" si="6"/>
        <v>521245688</v>
      </c>
      <c r="H43" s="16">
        <f t="shared" si="6"/>
        <v>495387034</v>
      </c>
    </row>
    <row r="44" spans="1:8" x14ac:dyDescent="0.25">
      <c r="A44" t="s">
        <v>6</v>
      </c>
      <c r="B44" s="17">
        <v>190000000</v>
      </c>
      <c r="C44" s="17">
        <v>190000000</v>
      </c>
      <c r="D44" s="17">
        <v>190000000</v>
      </c>
      <c r="E44" s="17">
        <v>190000000</v>
      </c>
      <c r="F44" s="17">
        <v>190000000</v>
      </c>
      <c r="G44" s="17">
        <v>190000000</v>
      </c>
      <c r="H44" s="17">
        <v>190000000</v>
      </c>
    </row>
    <row r="45" spans="1:8" x14ac:dyDescent="0.25">
      <c r="A45" t="s">
        <v>19</v>
      </c>
      <c r="B45" s="17">
        <v>10000000</v>
      </c>
      <c r="C45" s="17">
        <v>10000000</v>
      </c>
      <c r="D45" s="17">
        <v>15000000</v>
      </c>
      <c r="E45" s="17">
        <v>15000000</v>
      </c>
      <c r="F45" s="17">
        <v>15000000</v>
      </c>
      <c r="G45" s="17">
        <v>15000000</v>
      </c>
      <c r="H45" s="17">
        <v>15000000</v>
      </c>
    </row>
    <row r="46" spans="1:8" x14ac:dyDescent="0.25">
      <c r="A46" t="s">
        <v>20</v>
      </c>
      <c r="B46" s="17">
        <v>370221031</v>
      </c>
      <c r="C46" s="17">
        <v>354275586</v>
      </c>
      <c r="D46" s="17">
        <v>339361429</v>
      </c>
      <c r="E46" s="17">
        <v>325410615</v>
      </c>
      <c r="F46" s="17">
        <v>312359742</v>
      </c>
      <c r="G46" s="17">
        <v>300149645</v>
      </c>
      <c r="H46" s="17">
        <v>288725108</v>
      </c>
    </row>
    <row r="47" spans="1:8" x14ac:dyDescent="0.25">
      <c r="A47" t="s">
        <v>45</v>
      </c>
      <c r="B47" s="17">
        <v>0</v>
      </c>
      <c r="C47" s="17">
        <v>0</v>
      </c>
      <c r="D47" s="17">
        <v>0</v>
      </c>
      <c r="E47" s="17">
        <v>-3168122</v>
      </c>
      <c r="F47" s="17">
        <v>1915279</v>
      </c>
      <c r="G47" s="17">
        <v>2563152</v>
      </c>
      <c r="H47" s="17">
        <v>1523617</v>
      </c>
    </row>
    <row r="48" spans="1:8" x14ac:dyDescent="0.25">
      <c r="A48" t="s">
        <v>12</v>
      </c>
      <c r="B48" s="17">
        <v>18954975</v>
      </c>
      <c r="C48" s="17">
        <v>17085093</v>
      </c>
      <c r="D48" s="17">
        <v>30070413</v>
      </c>
      <c r="E48" s="17">
        <v>24192442</v>
      </c>
      <c r="F48" s="17">
        <v>17387793</v>
      </c>
      <c r="G48" s="17">
        <v>13532891</v>
      </c>
      <c r="H48" s="17">
        <v>138309</v>
      </c>
    </row>
    <row r="49" spans="1:8" x14ac:dyDescent="0.25">
      <c r="A49" s="3"/>
      <c r="B49" s="16"/>
      <c r="C49" s="16"/>
      <c r="D49" s="16"/>
      <c r="E49" s="16"/>
      <c r="F49" s="16"/>
      <c r="G49" s="16"/>
      <c r="H49" s="16"/>
    </row>
    <row r="50" spans="1:8" x14ac:dyDescent="0.25">
      <c r="A50" s="3"/>
      <c r="B50" s="16">
        <f t="shared" ref="B50:H50" si="7">SUM(B43,B41)</f>
        <v>833087913</v>
      </c>
      <c r="C50" s="16">
        <f t="shared" si="7"/>
        <v>880981492</v>
      </c>
      <c r="D50" s="16">
        <f t="shared" si="7"/>
        <v>891588501</v>
      </c>
      <c r="E50" s="16">
        <f t="shared" si="7"/>
        <v>1018970862</v>
      </c>
      <c r="F50" s="16">
        <f t="shared" si="7"/>
        <v>1144328836</v>
      </c>
      <c r="G50" s="16">
        <f t="shared" si="7"/>
        <v>1271137351</v>
      </c>
      <c r="H50" s="16">
        <f t="shared" si="7"/>
        <v>1318248468</v>
      </c>
    </row>
    <row r="51" spans="1:8" x14ac:dyDescent="0.25">
      <c r="B51" s="17"/>
      <c r="C51" s="18"/>
      <c r="D51" s="18"/>
      <c r="E51" s="18"/>
      <c r="F51" s="17"/>
    </row>
    <row r="52" spans="1:8" x14ac:dyDescent="0.25">
      <c r="A52" s="37" t="s">
        <v>60</v>
      </c>
      <c r="B52" s="30">
        <f t="shared" ref="B52:G52" si="8">B43/(B44/10)</f>
        <v>31.009263473684211</v>
      </c>
      <c r="C52" s="30">
        <f t="shared" si="8"/>
        <v>30.071614684210527</v>
      </c>
      <c r="D52" s="30">
        <f t="shared" si="8"/>
        <v>30.233254842105264</v>
      </c>
      <c r="E52" s="30">
        <f t="shared" si="8"/>
        <v>29.022891315789472</v>
      </c>
      <c r="F52" s="30">
        <f t="shared" si="8"/>
        <v>28.245411263157894</v>
      </c>
      <c r="G52" s="30">
        <f t="shared" si="8"/>
        <v>27.43398357894737</v>
      </c>
      <c r="H52" s="30">
        <f t="shared" ref="H52" si="9">H43/(H44/10)</f>
        <v>26.073001789473683</v>
      </c>
    </row>
    <row r="53" spans="1:8" x14ac:dyDescent="0.25">
      <c r="A53" s="37" t="s">
        <v>61</v>
      </c>
      <c r="B53" s="16">
        <f>B44/10</f>
        <v>19000000</v>
      </c>
      <c r="C53" s="16">
        <f t="shared" ref="C53:G53" si="10">C44/10</f>
        <v>19000000</v>
      </c>
      <c r="D53" s="16">
        <f t="shared" si="10"/>
        <v>19000000</v>
      </c>
      <c r="E53" s="16">
        <f t="shared" si="10"/>
        <v>19000000</v>
      </c>
      <c r="F53" s="16">
        <f t="shared" si="10"/>
        <v>19000000</v>
      </c>
      <c r="G53" s="16">
        <f t="shared" si="10"/>
        <v>19000000</v>
      </c>
      <c r="H53" s="16">
        <f t="shared" ref="H53" si="11">H44/10</f>
        <v>19000000</v>
      </c>
    </row>
    <row r="54" spans="1:8" x14ac:dyDescent="0.25">
      <c r="B54" s="3"/>
      <c r="C54" s="3"/>
      <c r="D54" s="3"/>
      <c r="E54" s="3"/>
    </row>
    <row r="55" spans="1:8" x14ac:dyDescent="0.25">
      <c r="B55" s="5"/>
      <c r="C55" s="5"/>
      <c r="D55" s="5"/>
      <c r="E55" s="5"/>
      <c r="F55" s="5"/>
    </row>
    <row r="56" spans="1:8" x14ac:dyDescent="0.25">
      <c r="E56" s="1"/>
    </row>
    <row r="57" spans="1:8" x14ac:dyDescent="0.25">
      <c r="B57" s="9"/>
      <c r="C57" s="3"/>
      <c r="D57" s="3"/>
      <c r="E57" s="3"/>
      <c r="F57" s="3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49"/>
  <sheetViews>
    <sheetView workbookViewId="0">
      <pane xSplit="1" ySplit="5" topLeftCell="B12" activePane="bottomRight" state="frozen"/>
      <selection pane="topRight" activeCell="B1" sqref="B1"/>
      <selection pane="bottomLeft" activeCell="A6" sqref="A6"/>
      <selection pane="bottomRight" activeCell="I24" sqref="I24"/>
    </sheetView>
  </sheetViews>
  <sheetFormatPr defaultRowHeight="15" x14ac:dyDescent="0.25"/>
  <cols>
    <col min="1" max="1" width="54.28515625" customWidth="1"/>
    <col min="2" max="3" width="15.28515625" bestFit="1" customWidth="1"/>
    <col min="4" max="4" width="14.5703125" customWidth="1"/>
    <col min="5" max="5" width="15.28515625" bestFit="1" customWidth="1"/>
    <col min="6" max="6" width="14.7109375" bestFit="1" customWidth="1"/>
    <col min="7" max="8" width="15.28515625" bestFit="1" customWidth="1"/>
    <col min="9" max="9" width="13.5703125" bestFit="1" customWidth="1"/>
  </cols>
  <sheetData>
    <row r="1" spans="1:9" ht="15.75" x14ac:dyDescent="0.25">
      <c r="A1" s="4" t="s">
        <v>24</v>
      </c>
    </row>
    <row r="2" spans="1:9" ht="15.75" x14ac:dyDescent="0.25">
      <c r="A2" s="4" t="s">
        <v>62</v>
      </c>
      <c r="B2" s="15"/>
      <c r="C2" s="15"/>
      <c r="D2" s="15"/>
      <c r="E2" s="15"/>
      <c r="F2" s="2"/>
    </row>
    <row r="3" spans="1:9" ht="15.75" x14ac:dyDescent="0.25">
      <c r="A3" s="4" t="s">
        <v>54</v>
      </c>
      <c r="B3" s="15"/>
      <c r="C3" s="15"/>
      <c r="D3" s="15"/>
      <c r="E3" s="15"/>
      <c r="F3" s="11"/>
    </row>
    <row r="4" spans="1:9" ht="15.75" x14ac:dyDescent="0.25">
      <c r="A4" s="4"/>
      <c r="B4" s="4"/>
      <c r="C4" s="4"/>
      <c r="D4" s="4"/>
      <c r="E4" s="13"/>
      <c r="F4" s="2"/>
    </row>
    <row r="5" spans="1:9" ht="15.75" x14ac:dyDescent="0.25">
      <c r="A5" s="4"/>
      <c r="B5" s="32">
        <v>2013</v>
      </c>
      <c r="C5" s="32">
        <v>2014</v>
      </c>
      <c r="D5" s="32">
        <v>2015</v>
      </c>
      <c r="E5" s="32">
        <v>2016</v>
      </c>
      <c r="F5" s="32">
        <v>2017</v>
      </c>
      <c r="G5" s="32">
        <v>2018</v>
      </c>
      <c r="H5" s="32">
        <v>2019</v>
      </c>
      <c r="I5" s="14"/>
    </row>
    <row r="6" spans="1:9" x14ac:dyDescent="0.25">
      <c r="A6" s="37" t="s">
        <v>63</v>
      </c>
      <c r="B6" s="17">
        <v>200626892</v>
      </c>
      <c r="C6" s="17">
        <v>282255850</v>
      </c>
      <c r="D6" s="17">
        <v>300223218</v>
      </c>
      <c r="E6" s="17">
        <v>272975199</v>
      </c>
      <c r="F6" s="17">
        <v>341138173</v>
      </c>
      <c r="G6" s="17">
        <v>282589254</v>
      </c>
      <c r="H6" s="17">
        <v>484009189</v>
      </c>
      <c r="I6" s="1"/>
    </row>
    <row r="7" spans="1:9" x14ac:dyDescent="0.25">
      <c r="A7" t="s">
        <v>64</v>
      </c>
      <c r="B7" s="19">
        <v>170867847</v>
      </c>
      <c r="C7" s="19">
        <v>250032936</v>
      </c>
      <c r="D7" s="19">
        <v>266022158</v>
      </c>
      <c r="E7" s="19">
        <v>254987998</v>
      </c>
      <c r="F7" s="19">
        <v>315724117</v>
      </c>
      <c r="G7" s="19">
        <v>249378303</v>
      </c>
      <c r="H7" s="19">
        <v>417746415</v>
      </c>
      <c r="I7" s="1"/>
    </row>
    <row r="8" spans="1:9" x14ac:dyDescent="0.25">
      <c r="A8" s="37" t="s">
        <v>3</v>
      </c>
      <c r="B8" s="16">
        <f>B6-B7</f>
        <v>29759045</v>
      </c>
      <c r="C8" s="16">
        <f t="shared" ref="C8:H8" si="0">C6-C7</f>
        <v>32222914</v>
      </c>
      <c r="D8" s="16">
        <f t="shared" si="0"/>
        <v>34201060</v>
      </c>
      <c r="E8" s="16">
        <f t="shared" si="0"/>
        <v>17987201</v>
      </c>
      <c r="F8" s="16">
        <f t="shared" si="0"/>
        <v>25414056</v>
      </c>
      <c r="G8" s="16">
        <f t="shared" si="0"/>
        <v>33210951</v>
      </c>
      <c r="H8" s="16">
        <f t="shared" si="0"/>
        <v>66262774</v>
      </c>
      <c r="I8" s="5"/>
    </row>
    <row r="9" spans="1:9" x14ac:dyDescent="0.25">
      <c r="B9" s="16"/>
      <c r="C9" s="16"/>
      <c r="D9" s="16"/>
      <c r="E9" s="16"/>
      <c r="F9" s="20"/>
      <c r="G9" s="5"/>
      <c r="H9" s="5"/>
      <c r="I9" s="5"/>
    </row>
    <row r="10" spans="1:9" x14ac:dyDescent="0.25">
      <c r="A10" s="37" t="s">
        <v>65</v>
      </c>
      <c r="B10" s="21">
        <f t="shared" ref="B10:H10" si="1">SUM(B11:B13)</f>
        <v>15545937</v>
      </c>
      <c r="C10" s="21">
        <f t="shared" si="1"/>
        <v>18763174</v>
      </c>
      <c r="D10" s="21">
        <f t="shared" si="1"/>
        <v>25247508</v>
      </c>
      <c r="E10" s="21">
        <f t="shared" si="1"/>
        <v>32363789</v>
      </c>
      <c r="F10" s="21">
        <f t="shared" si="1"/>
        <v>44104685</v>
      </c>
      <c r="G10" s="21">
        <f t="shared" si="1"/>
        <v>49130123</v>
      </c>
      <c r="H10" s="21">
        <f t="shared" si="1"/>
        <v>74013535</v>
      </c>
      <c r="I10" s="1"/>
    </row>
    <row r="11" spans="1:9" x14ac:dyDescent="0.25">
      <c r="A11" s="6" t="s">
        <v>36</v>
      </c>
      <c r="B11" s="18">
        <v>7067163</v>
      </c>
      <c r="C11" s="18">
        <v>8840895</v>
      </c>
      <c r="D11" s="18">
        <v>12604730</v>
      </c>
      <c r="E11" s="18">
        <v>11848565</v>
      </c>
      <c r="F11" s="18">
        <v>12213473</v>
      </c>
      <c r="G11" s="18">
        <v>13072394</v>
      </c>
      <c r="H11" s="18">
        <v>18635395</v>
      </c>
      <c r="I11" s="1"/>
    </row>
    <row r="12" spans="1:9" x14ac:dyDescent="0.25">
      <c r="A12" s="6" t="s">
        <v>5</v>
      </c>
      <c r="B12" s="23">
        <v>7201690</v>
      </c>
      <c r="C12" s="23">
        <v>8927179</v>
      </c>
      <c r="D12" s="23">
        <v>10257036</v>
      </c>
      <c r="E12" s="23">
        <v>18674433</v>
      </c>
      <c r="F12" s="23">
        <v>31507222</v>
      </c>
      <c r="G12" s="31">
        <v>35601011</v>
      </c>
      <c r="H12" s="31">
        <v>50000652</v>
      </c>
      <c r="I12" s="1"/>
    </row>
    <row r="13" spans="1:9" x14ac:dyDescent="0.25">
      <c r="A13" s="6" t="s">
        <v>37</v>
      </c>
      <c r="B13" s="18">
        <v>1277084</v>
      </c>
      <c r="C13" s="18">
        <v>995100</v>
      </c>
      <c r="D13" s="18">
        <v>2385742</v>
      </c>
      <c r="E13" s="18">
        <v>1840791</v>
      </c>
      <c r="F13" s="18">
        <v>383990</v>
      </c>
      <c r="G13" s="18">
        <v>456718</v>
      </c>
      <c r="H13" s="18">
        <v>5377488</v>
      </c>
      <c r="I13" s="1"/>
    </row>
    <row r="14" spans="1:9" x14ac:dyDescent="0.25">
      <c r="A14" s="37" t="s">
        <v>4</v>
      </c>
      <c r="B14" s="22">
        <f t="shared" ref="B14:H14" si="2">B8-B10</f>
        <v>14213108</v>
      </c>
      <c r="C14" s="22">
        <f t="shared" si="2"/>
        <v>13459740</v>
      </c>
      <c r="D14" s="22">
        <f t="shared" si="2"/>
        <v>8953552</v>
      </c>
      <c r="E14" s="22">
        <f t="shared" si="2"/>
        <v>-14376588</v>
      </c>
      <c r="F14" s="22">
        <f t="shared" si="2"/>
        <v>-18690629</v>
      </c>
      <c r="G14" s="22">
        <f t="shared" si="2"/>
        <v>-15919172</v>
      </c>
      <c r="H14" s="22">
        <f t="shared" si="2"/>
        <v>-7750761</v>
      </c>
      <c r="I14" s="8"/>
    </row>
    <row r="15" spans="1:9" x14ac:dyDescent="0.25">
      <c r="A15" s="38" t="s">
        <v>66</v>
      </c>
      <c r="B15" s="20"/>
      <c r="C15" s="20"/>
      <c r="D15" s="20"/>
      <c r="E15" s="20"/>
      <c r="F15" s="20"/>
      <c r="G15" s="20"/>
      <c r="H15" s="20"/>
      <c r="I15" s="8"/>
    </row>
    <row r="16" spans="1:9" x14ac:dyDescent="0.25">
      <c r="A16" s="6" t="s">
        <v>87</v>
      </c>
      <c r="B16" s="23">
        <v>3213221</v>
      </c>
      <c r="C16" s="23">
        <v>696512</v>
      </c>
      <c r="D16" s="23">
        <v>1313296</v>
      </c>
      <c r="E16" s="23">
        <v>2784230</v>
      </c>
      <c r="F16" s="23">
        <v>2794859</v>
      </c>
      <c r="G16" s="31">
        <v>1095173</v>
      </c>
      <c r="H16" s="31">
        <v>2242804</v>
      </c>
      <c r="I16" s="1"/>
    </row>
    <row r="17" spans="1:9" x14ac:dyDescent="0.25">
      <c r="A17" s="6" t="s">
        <v>38</v>
      </c>
      <c r="B17" s="23">
        <v>1412062</v>
      </c>
      <c r="C17" s="23">
        <v>694245</v>
      </c>
      <c r="D17" s="23">
        <v>-1798165</v>
      </c>
      <c r="E17" s="23">
        <v>0</v>
      </c>
      <c r="F17" s="23"/>
      <c r="I17" s="1"/>
    </row>
    <row r="18" spans="1:9" x14ac:dyDescent="0.25">
      <c r="A18" s="37" t="s">
        <v>67</v>
      </c>
      <c r="B18" s="22">
        <f>SUM(B14:B17)</f>
        <v>18838391</v>
      </c>
      <c r="C18" s="22">
        <f t="shared" ref="C18:H18" si="3">SUM(C14:C17)</f>
        <v>14850497</v>
      </c>
      <c r="D18" s="22">
        <f t="shared" si="3"/>
        <v>8468683</v>
      </c>
      <c r="E18" s="22">
        <f t="shared" si="3"/>
        <v>-11592358</v>
      </c>
      <c r="F18" s="22">
        <f t="shared" si="3"/>
        <v>-15895770</v>
      </c>
      <c r="G18" s="22">
        <f t="shared" si="3"/>
        <v>-14823999</v>
      </c>
      <c r="H18" s="22">
        <f t="shared" si="3"/>
        <v>-5507957</v>
      </c>
      <c r="I18" s="8"/>
    </row>
    <row r="19" spans="1:9" x14ac:dyDescent="0.25">
      <c r="A19" s="6" t="s">
        <v>7</v>
      </c>
      <c r="B19" s="23">
        <v>762584</v>
      </c>
      <c r="C19" s="23">
        <v>641048</v>
      </c>
      <c r="D19" s="23">
        <v>574525</v>
      </c>
      <c r="E19" s="23">
        <v>0</v>
      </c>
      <c r="F19" s="23"/>
      <c r="G19" s="8"/>
      <c r="H19" s="8"/>
      <c r="I19" s="8"/>
    </row>
    <row r="20" spans="1:9" x14ac:dyDescent="0.25">
      <c r="A20" s="37" t="s">
        <v>68</v>
      </c>
      <c r="B20" s="20">
        <f t="shared" ref="B20:H20" si="4">B18-B19</f>
        <v>18075807</v>
      </c>
      <c r="C20" s="20">
        <f t="shared" si="4"/>
        <v>14209449</v>
      </c>
      <c r="D20" s="20">
        <f t="shared" si="4"/>
        <v>7894158</v>
      </c>
      <c r="E20" s="20">
        <f t="shared" si="4"/>
        <v>-11592358</v>
      </c>
      <c r="F20" s="20">
        <f t="shared" si="4"/>
        <v>-15895770</v>
      </c>
      <c r="G20" s="20">
        <f t="shared" si="4"/>
        <v>-14823999</v>
      </c>
      <c r="H20" s="20">
        <f t="shared" si="4"/>
        <v>-5507957</v>
      </c>
      <c r="I20" s="8"/>
    </row>
    <row r="21" spans="1:9" x14ac:dyDescent="0.25">
      <c r="A21" s="3"/>
      <c r="B21" s="20"/>
      <c r="C21" s="20"/>
      <c r="D21" s="20"/>
      <c r="E21" s="20"/>
      <c r="F21" s="20"/>
      <c r="G21" s="8"/>
      <c r="H21" s="8"/>
      <c r="I21" s="8"/>
    </row>
    <row r="22" spans="1:9" x14ac:dyDescent="0.25">
      <c r="A22" s="34" t="s">
        <v>69</v>
      </c>
      <c r="B22" s="20">
        <f t="shared" ref="B22:H22" si="5">SUM(B23:B24)</f>
        <v>5661090</v>
      </c>
      <c r="C22" s="20">
        <f t="shared" si="5"/>
        <v>5190841</v>
      </c>
      <c r="D22" s="20">
        <f t="shared" si="5"/>
        <v>2929662</v>
      </c>
      <c r="E22" s="20">
        <f t="shared" si="5"/>
        <v>2154493</v>
      </c>
      <c r="F22" s="20">
        <f t="shared" si="5"/>
        <v>2205748</v>
      </c>
      <c r="G22" s="20">
        <f t="shared" si="5"/>
        <v>3395724</v>
      </c>
      <c r="H22" s="20">
        <f t="shared" si="5"/>
        <v>15627256</v>
      </c>
    </row>
    <row r="23" spans="1:9" x14ac:dyDescent="0.25">
      <c r="A23" s="6" t="s">
        <v>10</v>
      </c>
      <c r="B23" s="23">
        <v>5150000</v>
      </c>
      <c r="C23" s="23">
        <v>2750000</v>
      </c>
      <c r="D23" s="23">
        <v>1900000</v>
      </c>
      <c r="E23" s="23">
        <v>1637851</v>
      </c>
      <c r="F23" s="23">
        <v>2046829</v>
      </c>
      <c r="G23" s="31">
        <v>1702107</v>
      </c>
      <c r="H23" s="31">
        <v>2917512</v>
      </c>
    </row>
    <row r="24" spans="1:9" x14ac:dyDescent="0.25">
      <c r="A24" s="6" t="s">
        <v>11</v>
      </c>
      <c r="B24" s="23">
        <v>511090</v>
      </c>
      <c r="C24" s="23">
        <v>2440841</v>
      </c>
      <c r="D24" s="23">
        <v>1029662</v>
      </c>
      <c r="E24" s="23">
        <v>516642</v>
      </c>
      <c r="F24" s="23">
        <v>158919</v>
      </c>
      <c r="G24" s="31">
        <v>1693617</v>
      </c>
      <c r="H24" s="31">
        <v>12709744</v>
      </c>
    </row>
    <row r="25" spans="1:9" x14ac:dyDescent="0.25">
      <c r="A25" s="12"/>
      <c r="B25" s="23"/>
      <c r="C25" s="23"/>
      <c r="D25" s="23"/>
      <c r="E25" s="23"/>
      <c r="F25" s="23"/>
    </row>
    <row r="26" spans="1:9" x14ac:dyDescent="0.25">
      <c r="A26" s="37" t="s">
        <v>70</v>
      </c>
      <c r="B26" s="24">
        <f t="shared" ref="B26:H26" si="6">B20-B22</f>
        <v>12414717</v>
      </c>
      <c r="C26" s="24">
        <f t="shared" si="6"/>
        <v>9018608</v>
      </c>
      <c r="D26" s="24">
        <f t="shared" si="6"/>
        <v>4964496</v>
      </c>
      <c r="E26" s="24">
        <f t="shared" si="6"/>
        <v>-13746851</v>
      </c>
      <c r="F26" s="24">
        <f t="shared" si="6"/>
        <v>-18101518</v>
      </c>
      <c r="G26" s="24">
        <f t="shared" si="6"/>
        <v>-18219723</v>
      </c>
      <c r="H26" s="24">
        <f t="shared" si="6"/>
        <v>-21135213</v>
      </c>
      <c r="I26" s="8"/>
    </row>
    <row r="27" spans="1:9" x14ac:dyDescent="0.25">
      <c r="B27" s="25"/>
      <c r="C27" s="25"/>
      <c r="D27" s="25"/>
      <c r="E27" s="25"/>
      <c r="F27" s="25"/>
    </row>
    <row r="28" spans="1:9" x14ac:dyDescent="0.25">
      <c r="A28" s="37" t="s">
        <v>71</v>
      </c>
      <c r="B28" s="30">
        <f>B26/('1'!B44/10)</f>
        <v>0.65340615789473688</v>
      </c>
      <c r="C28" s="30">
        <f>C26/('1'!C44/10)</f>
        <v>0.47466357894736844</v>
      </c>
      <c r="D28" s="30">
        <f>D26/('1'!D44/10)</f>
        <v>0.26128926315789475</v>
      </c>
      <c r="E28" s="30">
        <f>E26/('1'!E44/10)</f>
        <v>-0.72351847368421052</v>
      </c>
      <c r="F28" s="30">
        <f>F26/('1'!F44/10)</f>
        <v>-0.9527114736842105</v>
      </c>
      <c r="G28" s="30">
        <f>G26/('1'!G44/10)</f>
        <v>-0.95893278947368421</v>
      </c>
      <c r="H28" s="30">
        <f>H26/('1'!H44/10)</f>
        <v>-1.1123796315789474</v>
      </c>
    </row>
    <row r="29" spans="1:9" x14ac:dyDescent="0.25">
      <c r="A29" s="38" t="s">
        <v>72</v>
      </c>
      <c r="B29" s="17">
        <f>'1'!B44/10</f>
        <v>19000000</v>
      </c>
      <c r="C29" s="17">
        <f>'1'!C44/10</f>
        <v>19000000</v>
      </c>
      <c r="D29" s="17">
        <f>'1'!D44/10</f>
        <v>19000000</v>
      </c>
      <c r="E29" s="17">
        <f>'1'!E44/10</f>
        <v>19000000</v>
      </c>
      <c r="F29" s="17">
        <f>'1'!F44/10</f>
        <v>19000000</v>
      </c>
      <c r="G29" s="17">
        <f>'1'!G44/10</f>
        <v>19000000</v>
      </c>
      <c r="H29" s="17">
        <f>'1'!H44/10</f>
        <v>19000000</v>
      </c>
    </row>
    <row r="30" spans="1:9" x14ac:dyDescent="0.25">
      <c r="B30" s="17"/>
      <c r="C30" s="17"/>
      <c r="D30" s="17"/>
      <c r="E30" s="17"/>
      <c r="F30" s="17"/>
    </row>
    <row r="31" spans="1:9" x14ac:dyDescent="0.25">
      <c r="B31" s="17"/>
      <c r="C31" s="17"/>
      <c r="D31" s="17"/>
      <c r="E31" s="17"/>
      <c r="F31" s="17"/>
    </row>
    <row r="49" spans="1:1" x14ac:dyDescent="0.25">
      <c r="A49" s="7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37"/>
  <sheetViews>
    <sheetView tabSelected="1" zoomScaleNormal="100" workbookViewId="0">
      <pane xSplit="1" ySplit="5" topLeftCell="B22" activePane="bottomRight" state="frozen"/>
      <selection pane="topRight" activeCell="B1" sqref="B1"/>
      <selection pane="bottomLeft" activeCell="A6" sqref="A6"/>
      <selection pane="bottomRight" activeCell="B39" sqref="B39"/>
    </sheetView>
  </sheetViews>
  <sheetFormatPr defaultRowHeight="15" x14ac:dyDescent="0.25"/>
  <cols>
    <col min="1" max="1" width="62.7109375" customWidth="1"/>
    <col min="2" max="2" width="16" bestFit="1" customWidth="1"/>
    <col min="3" max="4" width="14.42578125" customWidth="1"/>
    <col min="5" max="7" width="13.42578125" bestFit="1" customWidth="1"/>
    <col min="8" max="8" width="14.28515625" bestFit="1" customWidth="1"/>
  </cols>
  <sheetData>
    <row r="1" spans="1:8" ht="15.75" x14ac:dyDescent="0.25">
      <c r="A1" s="4" t="s">
        <v>24</v>
      </c>
    </row>
    <row r="2" spans="1:8" ht="15.75" x14ac:dyDescent="0.25">
      <c r="A2" s="4" t="s">
        <v>73</v>
      </c>
      <c r="B2" s="4"/>
      <c r="C2" s="4"/>
      <c r="D2" s="4"/>
      <c r="E2" s="10"/>
      <c r="F2" s="2"/>
    </row>
    <row r="3" spans="1:8" ht="15.75" x14ac:dyDescent="0.25">
      <c r="A3" s="4" t="s">
        <v>54</v>
      </c>
      <c r="B3" s="4"/>
      <c r="C3" s="4"/>
      <c r="D3" s="4"/>
      <c r="E3" s="11"/>
      <c r="F3" s="11"/>
    </row>
    <row r="4" spans="1:8" ht="15.75" x14ac:dyDescent="0.25">
      <c r="A4" s="4"/>
      <c r="B4" s="4"/>
      <c r="C4" s="4"/>
      <c r="D4" s="4"/>
      <c r="E4" s="10"/>
      <c r="F4" s="2"/>
    </row>
    <row r="5" spans="1:8" ht="15.75" x14ac:dyDescent="0.25">
      <c r="A5" s="4"/>
      <c r="B5" s="32">
        <v>2013</v>
      </c>
      <c r="C5" s="32">
        <v>2014</v>
      </c>
      <c r="D5" s="32">
        <v>2015</v>
      </c>
      <c r="E5" s="32">
        <v>2016</v>
      </c>
      <c r="F5" s="32">
        <v>2017</v>
      </c>
      <c r="G5" s="32">
        <v>2018</v>
      </c>
      <c r="H5" s="32">
        <v>2019</v>
      </c>
    </row>
    <row r="6" spans="1:8" x14ac:dyDescent="0.25">
      <c r="A6" s="37" t="s">
        <v>74</v>
      </c>
      <c r="B6" s="17"/>
      <c r="C6" s="17"/>
      <c r="D6" s="17"/>
      <c r="E6" s="17"/>
      <c r="F6" s="17"/>
    </row>
    <row r="7" spans="1:8" x14ac:dyDescent="0.25">
      <c r="A7" t="s">
        <v>39</v>
      </c>
      <c r="B7" s="17">
        <v>190448328</v>
      </c>
      <c r="C7" s="17">
        <v>278734019</v>
      </c>
      <c r="D7" s="17">
        <v>280975965</v>
      </c>
      <c r="E7" s="17">
        <v>288632948</v>
      </c>
      <c r="F7" s="17">
        <v>280166559</v>
      </c>
      <c r="G7" s="17">
        <v>250351702</v>
      </c>
      <c r="H7" s="17">
        <v>503198889</v>
      </c>
    </row>
    <row r="8" spans="1:8" x14ac:dyDescent="0.25">
      <c r="A8" s="6" t="s">
        <v>40</v>
      </c>
      <c r="B8" s="17">
        <v>-146259518</v>
      </c>
      <c r="C8" s="17">
        <v>-285518100</v>
      </c>
      <c r="D8" s="17">
        <v>-236585054</v>
      </c>
      <c r="E8" s="17">
        <v>-311025887</v>
      </c>
      <c r="F8" s="17">
        <v>-301415806</v>
      </c>
      <c r="G8" s="17">
        <v>-191372879</v>
      </c>
      <c r="H8" s="17">
        <v>-368785583</v>
      </c>
    </row>
    <row r="9" spans="1:8" x14ac:dyDescent="0.25">
      <c r="A9" s="6" t="s">
        <v>22</v>
      </c>
      <c r="B9" s="17">
        <v>-7201690</v>
      </c>
      <c r="C9" s="17">
        <v>-8927179</v>
      </c>
      <c r="D9" s="17">
        <v>-10257035</v>
      </c>
      <c r="E9" s="17">
        <v>-18674433</v>
      </c>
      <c r="F9" s="17">
        <v>-31507222</v>
      </c>
      <c r="G9" s="17">
        <v>-35601011</v>
      </c>
      <c r="H9" s="17">
        <v>-50000652</v>
      </c>
    </row>
    <row r="10" spans="1:8" x14ac:dyDescent="0.25">
      <c r="A10" s="6" t="s">
        <v>23</v>
      </c>
      <c r="B10" s="17">
        <v>-11393991</v>
      </c>
      <c r="C10" s="17">
        <v>-8259928</v>
      </c>
      <c r="D10" s="17">
        <v>-9460149</v>
      </c>
      <c r="E10" s="17">
        <v>-9232675</v>
      </c>
      <c r="F10" s="17">
        <v>-12323918</v>
      </c>
      <c r="G10" s="17">
        <v>-642779</v>
      </c>
      <c r="H10" s="17">
        <v>-1703291</v>
      </c>
    </row>
    <row r="11" spans="1:8" x14ac:dyDescent="0.25">
      <c r="A11" s="3"/>
      <c r="B11" s="22">
        <f>SUM(B7:B10)</f>
        <v>25593129</v>
      </c>
      <c r="C11" s="22">
        <f t="shared" ref="C11:H11" si="0">SUM(C7:C10)</f>
        <v>-23971188</v>
      </c>
      <c r="D11" s="22">
        <f t="shared" si="0"/>
        <v>24673727</v>
      </c>
      <c r="E11" s="22">
        <f t="shared" si="0"/>
        <v>-50300047</v>
      </c>
      <c r="F11" s="22">
        <f t="shared" si="0"/>
        <v>-65080387</v>
      </c>
      <c r="G11" s="22">
        <f t="shared" si="0"/>
        <v>22735033</v>
      </c>
      <c r="H11" s="22">
        <f t="shared" si="0"/>
        <v>82709363</v>
      </c>
    </row>
    <row r="12" spans="1:8" x14ac:dyDescent="0.25">
      <c r="B12" s="17"/>
      <c r="C12" s="17"/>
      <c r="D12" s="17"/>
      <c r="E12" s="17"/>
      <c r="F12" s="17"/>
    </row>
    <row r="13" spans="1:8" x14ac:dyDescent="0.25">
      <c r="A13" s="37" t="s">
        <v>75</v>
      </c>
      <c r="B13" s="17"/>
      <c r="C13" s="17"/>
      <c r="D13" s="17"/>
      <c r="E13" s="17"/>
      <c r="F13" s="17"/>
    </row>
    <row r="14" spans="1:8" x14ac:dyDescent="0.25">
      <c r="A14" t="s">
        <v>15</v>
      </c>
      <c r="B14" s="17">
        <v>-15483640</v>
      </c>
      <c r="C14" s="17">
        <v>-37770691</v>
      </c>
      <c r="D14" s="17">
        <v>-36339235</v>
      </c>
      <c r="E14" s="17">
        <v>-10274845</v>
      </c>
      <c r="F14" s="17">
        <v>-12812232</v>
      </c>
      <c r="G14" s="17">
        <v>-43375227</v>
      </c>
      <c r="H14" s="17">
        <v>-71622523</v>
      </c>
    </row>
    <row r="15" spans="1:8" x14ac:dyDescent="0.25">
      <c r="A15" s="6" t="s">
        <v>17</v>
      </c>
      <c r="B15" s="17">
        <v>138600</v>
      </c>
      <c r="C15" s="17">
        <v>0</v>
      </c>
      <c r="D15" s="17">
        <v>0</v>
      </c>
      <c r="E15" s="17">
        <v>-87462742</v>
      </c>
      <c r="F15" s="17">
        <v>-77772490</v>
      </c>
      <c r="G15" s="17">
        <v>-49874701</v>
      </c>
      <c r="H15" s="17"/>
    </row>
    <row r="16" spans="1:8" x14ac:dyDescent="0.25">
      <c r="A16" s="6" t="s">
        <v>43</v>
      </c>
      <c r="B16" s="17">
        <v>0</v>
      </c>
      <c r="C16" s="17">
        <v>0</v>
      </c>
      <c r="D16" s="17">
        <v>-2778996</v>
      </c>
      <c r="E16" s="17">
        <v>-2373183</v>
      </c>
      <c r="F16" s="17">
        <v>-8029</v>
      </c>
      <c r="G16" s="17">
        <v>-3474080</v>
      </c>
      <c r="H16" s="17">
        <v>-2166815</v>
      </c>
    </row>
    <row r="17" spans="1:8" x14ac:dyDescent="0.25">
      <c r="A17" s="6" t="s">
        <v>44</v>
      </c>
      <c r="B17" s="17">
        <v>0</v>
      </c>
      <c r="C17" s="17">
        <v>0</v>
      </c>
      <c r="D17" s="17">
        <v>2044723</v>
      </c>
      <c r="E17" s="17">
        <v>2176730</v>
      </c>
      <c r="F17" s="17">
        <v>1315740</v>
      </c>
      <c r="G17" s="17">
        <v>202842</v>
      </c>
      <c r="H17" s="17">
        <v>2646382</v>
      </c>
    </row>
    <row r="18" spans="1:8" x14ac:dyDescent="0.25">
      <c r="A18" s="6" t="s">
        <v>25</v>
      </c>
      <c r="B18" s="17">
        <v>-927891</v>
      </c>
      <c r="C18" s="17">
        <v>-839892</v>
      </c>
      <c r="D18" s="17">
        <v>0</v>
      </c>
      <c r="E18" s="17">
        <v>0</v>
      </c>
      <c r="F18" s="17"/>
    </row>
    <row r="19" spans="1:8" x14ac:dyDescent="0.25">
      <c r="A19" s="3"/>
      <c r="B19" s="22">
        <f>SUM(B14:B18)</f>
        <v>-16272931</v>
      </c>
      <c r="C19" s="22">
        <f t="shared" ref="C19:H19" si="1">SUM(C14:C18)</f>
        <v>-38610583</v>
      </c>
      <c r="D19" s="22">
        <f t="shared" si="1"/>
        <v>-37073508</v>
      </c>
      <c r="E19" s="22">
        <f t="shared" si="1"/>
        <v>-97934040</v>
      </c>
      <c r="F19" s="22">
        <f t="shared" si="1"/>
        <v>-89277011</v>
      </c>
      <c r="G19" s="22">
        <f t="shared" si="1"/>
        <v>-96521166</v>
      </c>
      <c r="H19" s="22">
        <f t="shared" si="1"/>
        <v>-71142956</v>
      </c>
    </row>
    <row r="20" spans="1:8" x14ac:dyDescent="0.25">
      <c r="B20" s="17"/>
      <c r="C20" s="17"/>
      <c r="D20" s="17"/>
      <c r="E20" s="17"/>
      <c r="F20" s="17"/>
    </row>
    <row r="21" spans="1:8" x14ac:dyDescent="0.25">
      <c r="A21" s="37" t="s">
        <v>76</v>
      </c>
      <c r="B21" s="17"/>
      <c r="C21" s="17"/>
      <c r="D21" s="17"/>
      <c r="E21" s="17"/>
      <c r="F21" s="17"/>
    </row>
    <row r="22" spans="1:8" x14ac:dyDescent="0.25">
      <c r="A22" s="6" t="s">
        <v>29</v>
      </c>
      <c r="B22" s="17">
        <v>-9606696</v>
      </c>
      <c r="C22" s="17">
        <v>73565334</v>
      </c>
      <c r="D22" s="17">
        <v>-2671682</v>
      </c>
      <c r="E22" s="17">
        <v>180089555</v>
      </c>
      <c r="F22" s="17">
        <v>6820241</v>
      </c>
      <c r="G22" s="17">
        <v>47968298</v>
      </c>
      <c r="H22" s="17">
        <v>-99932478</v>
      </c>
    </row>
    <row r="23" spans="1:8" x14ac:dyDescent="0.25">
      <c r="A23" s="6" t="s">
        <v>33</v>
      </c>
      <c r="B23" s="17">
        <v>4768424</v>
      </c>
      <c r="C23" s="17">
        <v>0</v>
      </c>
      <c r="D23" s="17">
        <v>953302</v>
      </c>
      <c r="E23" s="17">
        <v>-913252</v>
      </c>
      <c r="F23" s="17">
        <v>-55593</v>
      </c>
      <c r="G23" s="17">
        <v>77696</v>
      </c>
      <c r="H23" s="17">
        <v>752222</v>
      </c>
    </row>
    <row r="24" spans="1:8" x14ac:dyDescent="0.25">
      <c r="A24" s="6" t="s">
        <v>47</v>
      </c>
      <c r="B24" s="17">
        <v>0</v>
      </c>
      <c r="C24" s="17">
        <v>0</v>
      </c>
      <c r="D24" s="17">
        <v>27500000</v>
      </c>
      <c r="E24" s="17">
        <v>-16302493</v>
      </c>
      <c r="F24" s="17">
        <v>121556662</v>
      </c>
      <c r="G24" s="17">
        <v>27986376</v>
      </c>
      <c r="H24" s="17">
        <v>86396568</v>
      </c>
    </row>
    <row r="25" spans="1:8" x14ac:dyDescent="0.25">
      <c r="A25" s="6" t="s">
        <v>52</v>
      </c>
      <c r="B25" s="17">
        <v>0</v>
      </c>
      <c r="C25" s="17">
        <v>0</v>
      </c>
      <c r="D25" s="17">
        <v>-1745000</v>
      </c>
      <c r="E25" s="17">
        <v>0</v>
      </c>
      <c r="F25" s="17"/>
    </row>
    <row r="26" spans="1:8" x14ac:dyDescent="0.25">
      <c r="A26" s="6" t="s">
        <v>41</v>
      </c>
      <c r="B26" s="17">
        <v>-224750</v>
      </c>
      <c r="C26" s="17">
        <v>0</v>
      </c>
      <c r="D26" s="17">
        <v>-3732000</v>
      </c>
      <c r="E26" s="17">
        <v>5477000</v>
      </c>
      <c r="F26" s="17">
        <v>21365040</v>
      </c>
      <c r="G26" s="17">
        <v>400000</v>
      </c>
      <c r="H26" s="17">
        <v>1306700</v>
      </c>
    </row>
    <row r="27" spans="1:8" x14ac:dyDescent="0.25">
      <c r="A27" s="6" t="s">
        <v>16</v>
      </c>
      <c r="B27" s="17">
        <v>-9500000</v>
      </c>
      <c r="C27" s="17">
        <v>-8306336</v>
      </c>
      <c r="D27" s="17">
        <v>-6987976</v>
      </c>
      <c r="E27" s="17">
        <v>-9727093</v>
      </c>
      <c r="F27" s="17">
        <v>-4057097</v>
      </c>
      <c r="H27" s="17">
        <v>-5700000</v>
      </c>
    </row>
    <row r="28" spans="1:8" x14ac:dyDescent="0.25">
      <c r="A28" s="3"/>
      <c r="B28" s="26">
        <f t="shared" ref="B28:G28" si="2">SUM(B22:B27)</f>
        <v>-14563022</v>
      </c>
      <c r="C28" s="26">
        <f t="shared" si="2"/>
        <v>65258998</v>
      </c>
      <c r="D28" s="26">
        <f t="shared" si="2"/>
        <v>13316644</v>
      </c>
      <c r="E28" s="26">
        <f t="shared" si="2"/>
        <v>158623717</v>
      </c>
      <c r="F28" s="26">
        <f t="shared" si="2"/>
        <v>145629253</v>
      </c>
      <c r="G28" s="26">
        <f t="shared" si="2"/>
        <v>76432370</v>
      </c>
      <c r="H28" s="39">
        <f>SUM(H22:H27)</f>
        <v>-17176988</v>
      </c>
    </row>
    <row r="29" spans="1:8" x14ac:dyDescent="0.25">
      <c r="B29" s="17"/>
      <c r="C29" s="17"/>
      <c r="D29" s="17"/>
      <c r="E29" s="17"/>
      <c r="F29" s="17"/>
      <c r="H29" s="18"/>
    </row>
    <row r="30" spans="1:8" x14ac:dyDescent="0.25">
      <c r="A30" s="3" t="s">
        <v>77</v>
      </c>
      <c r="B30" s="16">
        <f t="shared" ref="B30:H30" si="3">SUM(B11,B19,B28)</f>
        <v>-5242824</v>
      </c>
      <c r="C30" s="16">
        <f t="shared" si="3"/>
        <v>2677227</v>
      </c>
      <c r="D30" s="16">
        <f t="shared" si="3"/>
        <v>916863</v>
      </c>
      <c r="E30" s="16">
        <f t="shared" si="3"/>
        <v>10389630</v>
      </c>
      <c r="F30" s="16">
        <f t="shared" si="3"/>
        <v>-8728145</v>
      </c>
      <c r="G30" s="16">
        <f t="shared" si="3"/>
        <v>2646237</v>
      </c>
      <c r="H30" s="16">
        <f t="shared" si="3"/>
        <v>-5610581</v>
      </c>
    </row>
    <row r="31" spans="1:8" x14ac:dyDescent="0.25">
      <c r="A31" s="38" t="s">
        <v>78</v>
      </c>
      <c r="B31" s="17">
        <v>7032883</v>
      </c>
      <c r="C31" s="17">
        <v>1790059</v>
      </c>
      <c r="D31" s="17">
        <v>4467287</v>
      </c>
      <c r="E31" s="17">
        <v>5384150</v>
      </c>
      <c r="F31" s="17">
        <v>-8728145</v>
      </c>
      <c r="G31" s="17">
        <v>7045636</v>
      </c>
      <c r="H31" s="17">
        <v>9691875</v>
      </c>
    </row>
    <row r="32" spans="1:8" x14ac:dyDescent="0.25">
      <c r="A32" s="37" t="s">
        <v>79</v>
      </c>
      <c r="B32" s="16">
        <f t="shared" ref="B32:H32" si="4">SUM(B30:B31)</f>
        <v>1790059</v>
      </c>
      <c r="C32" s="16">
        <f t="shared" si="4"/>
        <v>4467286</v>
      </c>
      <c r="D32" s="16">
        <f t="shared" si="4"/>
        <v>5384150</v>
      </c>
      <c r="E32" s="16">
        <f t="shared" si="4"/>
        <v>15773780</v>
      </c>
      <c r="F32" s="16">
        <f t="shared" si="4"/>
        <v>-17456290</v>
      </c>
      <c r="G32" s="16">
        <f t="shared" si="4"/>
        <v>9691873</v>
      </c>
      <c r="H32" s="21">
        <f t="shared" si="4"/>
        <v>4081294</v>
      </c>
    </row>
    <row r="33" spans="1:8" x14ac:dyDescent="0.25">
      <c r="B33" s="17"/>
      <c r="C33" s="17"/>
      <c r="D33" s="17"/>
      <c r="E33" s="17"/>
      <c r="F33" s="17"/>
      <c r="H33" s="40"/>
    </row>
    <row r="34" spans="1:8" x14ac:dyDescent="0.25">
      <c r="B34" s="17"/>
      <c r="C34" s="17"/>
      <c r="D34" s="17"/>
      <c r="E34" s="17"/>
      <c r="F34" s="17"/>
    </row>
    <row r="35" spans="1:8" x14ac:dyDescent="0.25">
      <c r="A35" s="37" t="s">
        <v>80</v>
      </c>
      <c r="B35" s="30">
        <f>B11/('1'!B44/10)</f>
        <v>1.3470067894736841</v>
      </c>
      <c r="C35" s="30">
        <f>C11/('1'!C44/10)</f>
        <v>-1.2616414736842105</v>
      </c>
      <c r="D35" s="30">
        <f>D11/('1'!D44/10)</f>
        <v>1.2986172105263158</v>
      </c>
      <c r="E35" s="30">
        <f>E11/('1'!E44/10)</f>
        <v>-2.647370894736842</v>
      </c>
      <c r="F35" s="30">
        <f>F11/('1'!F44/10)</f>
        <v>-3.4252835263157895</v>
      </c>
      <c r="G35" s="30">
        <f>G11/('1'!G44/10)</f>
        <v>1.1965806842105262</v>
      </c>
      <c r="H35" s="30">
        <f>H11/('1'!H44/10)</f>
        <v>4.353124368421053</v>
      </c>
    </row>
    <row r="36" spans="1:8" x14ac:dyDescent="0.25">
      <c r="A36" s="37" t="s">
        <v>81</v>
      </c>
      <c r="B36" s="17">
        <f>'1'!B44/10</f>
        <v>19000000</v>
      </c>
      <c r="C36" s="17">
        <f>'1'!C44/10</f>
        <v>19000000</v>
      </c>
      <c r="D36" s="17">
        <f>'1'!D44/10</f>
        <v>19000000</v>
      </c>
      <c r="E36" s="17">
        <f>'1'!E44/10</f>
        <v>19000000</v>
      </c>
      <c r="F36" s="17">
        <f>'1'!F44/10</f>
        <v>19000000</v>
      </c>
      <c r="G36" s="17">
        <f>'1'!G44/10</f>
        <v>19000000</v>
      </c>
      <c r="H36" s="17">
        <f>'1'!H44/10</f>
        <v>19000000</v>
      </c>
    </row>
    <row r="37" spans="1:8" x14ac:dyDescent="0.25">
      <c r="B37" s="17"/>
      <c r="C37" s="17"/>
      <c r="D37" s="17"/>
      <c r="E37" s="17"/>
      <c r="F37" s="1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B23" sqref="B23"/>
    </sheetView>
  </sheetViews>
  <sheetFormatPr defaultRowHeight="15" x14ac:dyDescent="0.25"/>
  <cols>
    <col min="1" max="1" width="39.5703125" bestFit="1" customWidth="1"/>
    <col min="2" max="5" width="9.5703125" bestFit="1" customWidth="1"/>
    <col min="6" max="6" width="9.28515625" bestFit="1" customWidth="1"/>
  </cols>
  <sheetData>
    <row r="1" spans="1:7" ht="15.75" x14ac:dyDescent="0.25">
      <c r="A1" s="4" t="s">
        <v>24</v>
      </c>
    </row>
    <row r="2" spans="1:7" x14ac:dyDescent="0.25">
      <c r="A2" s="3" t="s">
        <v>82</v>
      </c>
    </row>
    <row r="3" spans="1:7" ht="15.75" x14ac:dyDescent="0.25">
      <c r="A3" s="4" t="s">
        <v>54</v>
      </c>
    </row>
    <row r="5" spans="1:7" x14ac:dyDescent="0.25">
      <c r="A5" s="6" t="s">
        <v>83</v>
      </c>
      <c r="B5">
        <v>2013</v>
      </c>
      <c r="C5">
        <v>2014</v>
      </c>
      <c r="D5">
        <v>2015</v>
      </c>
      <c r="E5">
        <v>2016</v>
      </c>
      <c r="F5">
        <v>2017</v>
      </c>
      <c r="G5">
        <v>2018</v>
      </c>
    </row>
    <row r="6" spans="1:7" x14ac:dyDescent="0.25">
      <c r="A6" s="6" t="s">
        <v>84</v>
      </c>
      <c r="B6" s="27">
        <f>'2'!B26/'1'!B21</f>
        <v>1.4902049119034571E-2</v>
      </c>
      <c r="C6" s="27">
        <f>'2'!C26/'1'!C21</f>
        <v>1.0237000529404992E-2</v>
      </c>
      <c r="D6" s="27">
        <f>'2'!D26/'1'!D21</f>
        <v>5.5681471827326761E-3</v>
      </c>
      <c r="E6" s="27">
        <f>'2'!E26/'1'!E21</f>
        <v>-1.3490916681383967E-2</v>
      </c>
      <c r="F6" s="27">
        <f>'2'!F26/'1'!F21</f>
        <v>-1.5818458309112767E-2</v>
      </c>
      <c r="G6" s="27">
        <f>'2'!G26/'1'!G21</f>
        <v>-1.4333402242225351E-2</v>
      </c>
    </row>
    <row r="7" spans="1:7" x14ac:dyDescent="0.25">
      <c r="A7" s="6" t="s">
        <v>48</v>
      </c>
      <c r="B7" s="27">
        <f>'2'!B26/'1'!B43</f>
        <v>2.1071321427845111E-2</v>
      </c>
      <c r="C7" s="27">
        <f>'2'!C26/'1'!C43</f>
        <v>1.5784439376865134E-2</v>
      </c>
      <c r="D7" s="27">
        <f>'2'!D26/'1'!D43</f>
        <v>8.6424456950629832E-3</v>
      </c>
      <c r="E7" s="27">
        <f>'2'!E26/'1'!E43</f>
        <v>-2.4929234851614905E-2</v>
      </c>
      <c r="F7" s="27">
        <f>'2'!F26/'1'!F43</f>
        <v>-3.3729778788064123E-2</v>
      </c>
      <c r="G7" s="27">
        <f>'2'!G26/'1'!G43</f>
        <v>-3.495419419181843E-2</v>
      </c>
    </row>
    <row r="8" spans="1:7" x14ac:dyDescent="0.25">
      <c r="A8" s="6" t="s">
        <v>49</v>
      </c>
      <c r="B8" s="27">
        <f>('1'!B26+'1'!B27)/'1'!B43</f>
        <v>3.4256741269942347E-2</v>
      </c>
      <c r="C8" s="27">
        <f>('1'!C26+'1'!C27)/'1'!C43</f>
        <v>3.532488451134734E-2</v>
      </c>
      <c r="D8" s="27">
        <f>('1'!D26+'1'!D27)/'1'!D43</f>
        <v>7.6512558647471363E-2</v>
      </c>
      <c r="E8" s="27">
        <f>('1'!E26+'1'!E27)/'1'!E43</f>
        <v>6.0071923081913552E-2</v>
      </c>
      <c r="F8" s="27">
        <f>('1'!F26+'1'!F27)/'1'!F43</f>
        <v>0.32804109844659368</v>
      </c>
      <c r="G8" s="27">
        <f>('1'!G26+'1'!G27)/'1'!G43</f>
        <v>0.39220244830111667</v>
      </c>
    </row>
    <row r="9" spans="1:7" x14ac:dyDescent="0.25">
      <c r="A9" s="6" t="s">
        <v>85</v>
      </c>
      <c r="B9" s="29">
        <f>'1'!B13/'1'!B30</f>
        <v>1.6697812672262196</v>
      </c>
      <c r="C9" s="29">
        <f>'1'!C13/'1'!C30</f>
        <v>1.3123729630555931</v>
      </c>
      <c r="D9" s="29">
        <f>'1'!D13/'1'!D30</f>
        <v>1.2331673024519687</v>
      </c>
      <c r="E9" s="29">
        <f>'1'!E13/'1'!E30</f>
        <v>0.82391574933167033</v>
      </c>
      <c r="F9" s="29">
        <f>'1'!F13/'1'!F30</f>
        <v>1.0158448589515479</v>
      </c>
      <c r="G9" s="29">
        <f>'1'!G13/'1'!G30</f>
        <v>0.89725952100872342</v>
      </c>
    </row>
    <row r="10" spans="1:7" x14ac:dyDescent="0.25">
      <c r="A10" t="s">
        <v>50</v>
      </c>
      <c r="B10" s="28">
        <f>'2'!B26/'2'!B6</f>
        <v>6.1879625788152072E-2</v>
      </c>
      <c r="C10" s="28">
        <f>'2'!C26/'2'!C6</f>
        <v>3.1951890456831986E-2</v>
      </c>
      <c r="D10" s="28">
        <f>'2'!D26/'2'!D6</f>
        <v>1.6536016211777464E-2</v>
      </c>
      <c r="E10" s="28">
        <f>'2'!E26/'2'!E6</f>
        <v>-5.0359340520162055E-2</v>
      </c>
      <c r="F10" s="28">
        <f>'2'!F26/'2'!F6</f>
        <v>-5.3062129754678611E-2</v>
      </c>
      <c r="G10" s="28">
        <f>'2'!G26/'2'!G6</f>
        <v>-6.4474224486965104E-2</v>
      </c>
    </row>
    <row r="11" spans="1:7" x14ac:dyDescent="0.25">
      <c r="A11" s="6" t="s">
        <v>86</v>
      </c>
      <c r="B11" s="27">
        <f>'2'!B14/'2'!B6</f>
        <v>7.0843483933350271E-2</v>
      </c>
      <c r="C11" s="27">
        <f>'2'!C14/'2'!C6</f>
        <v>4.7686310133164642E-2</v>
      </c>
      <c r="D11" s="27">
        <f>'2'!D14/'2'!D6</f>
        <v>2.9822983244420488E-2</v>
      </c>
      <c r="E11" s="27">
        <f>'2'!E14/'2'!E6</f>
        <v>-5.2666279034382167E-2</v>
      </c>
      <c r="F11" s="27">
        <f>'2'!F14/'2'!F6</f>
        <v>-5.478902825688757E-2</v>
      </c>
      <c r="G11" s="27">
        <f>'2'!G14/'2'!G6</f>
        <v>-5.6333253209975211E-2</v>
      </c>
    </row>
    <row r="12" spans="1:7" x14ac:dyDescent="0.25">
      <c r="B12" s="27">
        <f>'2'!B26/('1'!B43+'1'!B26+'1'!B27)</f>
        <v>2.0373395296386536E-2</v>
      </c>
      <c r="C12" s="27">
        <f>'2'!C26/('1'!C43+'1'!C26+'1'!C27)</f>
        <v>1.5245880412036145E-2</v>
      </c>
      <c r="D12" s="27">
        <f>'2'!D26/('1'!D43+'1'!D26+'1'!D27)</f>
        <v>8.0281884550620925E-3</v>
      </c>
      <c r="E12" s="27">
        <f>'2'!E26/('1'!E43+'1'!E26+'1'!E27)</f>
        <v>-2.3516550442293508E-2</v>
      </c>
      <c r="F12" s="27">
        <f>'2'!F26/('1'!F43+'1'!F26+'1'!F27)</f>
        <v>-2.5398143798047935E-2</v>
      </c>
      <c r="G12" s="27">
        <f>'2'!G26/('1'!G43+'1'!G26+'1'!G27)</f>
        <v>-2.5107120185338342E-2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Ratio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Saikat Sunny</dc:creator>
  <cp:lastModifiedBy>Anik</cp:lastModifiedBy>
  <dcterms:created xsi:type="dcterms:W3CDTF">2017-04-17T04:07:28Z</dcterms:created>
  <dcterms:modified xsi:type="dcterms:W3CDTF">2020-04-11T16:07:49Z</dcterms:modified>
</cp:coreProperties>
</file>