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hFPjVA91MZOpJ2bVWZN/2T5Iulpg=="/>
    </ext>
  </extLst>
</workbook>
</file>

<file path=xl/calcChain.xml><?xml version="1.0" encoding="utf-8"?>
<calcChain xmlns="http://schemas.openxmlformats.org/spreadsheetml/2006/main">
  <c r="G8" i="4" l="1"/>
  <c r="F8" i="4"/>
  <c r="C8" i="4"/>
  <c r="F7" i="4"/>
  <c r="E7" i="4"/>
  <c r="B7" i="4"/>
  <c r="H33" i="3"/>
  <c r="G33" i="3"/>
  <c r="F33" i="3"/>
  <c r="E33" i="3"/>
  <c r="D33" i="3"/>
  <c r="C33" i="3"/>
  <c r="B33" i="3"/>
  <c r="F32" i="3"/>
  <c r="E32" i="3"/>
  <c r="B32" i="3"/>
  <c r="G28" i="3"/>
  <c r="G30" i="3" s="1"/>
  <c r="C28" i="3"/>
  <c r="C30" i="3" s="1"/>
  <c r="H26" i="3"/>
  <c r="G26" i="3"/>
  <c r="F26" i="3"/>
  <c r="F28" i="3" s="1"/>
  <c r="F30" i="3" s="1"/>
  <c r="E26" i="3"/>
  <c r="E28" i="3" s="1"/>
  <c r="E30" i="3" s="1"/>
  <c r="D26" i="3"/>
  <c r="C26" i="3"/>
  <c r="B26" i="3"/>
  <c r="B28" i="3" s="1"/>
  <c r="B30" i="3" s="1"/>
  <c r="H18" i="3"/>
  <c r="G18" i="3"/>
  <c r="F18" i="3"/>
  <c r="E18" i="3"/>
  <c r="D18" i="3"/>
  <c r="C18" i="3"/>
  <c r="B18" i="3"/>
  <c r="H11" i="3"/>
  <c r="H32" i="3" s="1"/>
  <c r="G11" i="3"/>
  <c r="G32" i="3" s="1"/>
  <c r="F11" i="3"/>
  <c r="E11" i="3"/>
  <c r="D11" i="3"/>
  <c r="D32" i="3" s="1"/>
  <c r="C11" i="3"/>
  <c r="C32" i="3" s="1"/>
  <c r="B11" i="3"/>
  <c r="H27" i="2"/>
  <c r="G27" i="2"/>
  <c r="F27" i="2"/>
  <c r="E27" i="2"/>
  <c r="D27" i="2"/>
  <c r="C27" i="2"/>
  <c r="B27" i="2"/>
  <c r="H20" i="2"/>
  <c r="G20" i="2"/>
  <c r="F20" i="2"/>
  <c r="E20" i="2"/>
  <c r="D20" i="2"/>
  <c r="C20" i="2"/>
  <c r="B20" i="2"/>
  <c r="G18" i="2"/>
  <c r="G24" i="2" s="1"/>
  <c r="C18" i="2"/>
  <c r="C24" i="2" s="1"/>
  <c r="G12" i="2"/>
  <c r="G10" i="4" s="1"/>
  <c r="F12" i="2"/>
  <c r="F18" i="2" s="1"/>
  <c r="F24" i="2" s="1"/>
  <c r="C12" i="2"/>
  <c r="C10" i="4" s="1"/>
  <c r="B12" i="2"/>
  <c r="B18" i="2" s="1"/>
  <c r="B24" i="2" s="1"/>
  <c r="H9" i="2"/>
  <c r="G9" i="2"/>
  <c r="F9" i="2"/>
  <c r="E9" i="2"/>
  <c r="D9" i="2"/>
  <c r="C9" i="2"/>
  <c r="B9" i="2"/>
  <c r="H7" i="2"/>
  <c r="H12" i="2" s="1"/>
  <c r="G7" i="2"/>
  <c r="F7" i="2"/>
  <c r="E7" i="2"/>
  <c r="E12" i="2" s="1"/>
  <c r="D7" i="2"/>
  <c r="D12" i="2" s="1"/>
  <c r="C7" i="2"/>
  <c r="B7" i="2"/>
  <c r="H47" i="1"/>
  <c r="G47" i="1"/>
  <c r="F47" i="1"/>
  <c r="E47" i="1"/>
  <c r="D47" i="1"/>
  <c r="C47" i="1"/>
  <c r="B47" i="1"/>
  <c r="G46" i="1"/>
  <c r="F46" i="1"/>
  <c r="C46" i="1"/>
  <c r="B46" i="1"/>
  <c r="H38" i="1"/>
  <c r="H7" i="4" s="1"/>
  <c r="G38" i="1"/>
  <c r="G7" i="4" s="1"/>
  <c r="F38" i="1"/>
  <c r="E38" i="1"/>
  <c r="E46" i="1" s="1"/>
  <c r="D38" i="1"/>
  <c r="D7" i="4" s="1"/>
  <c r="C38" i="1"/>
  <c r="C7" i="4" s="1"/>
  <c r="B38" i="1"/>
  <c r="E33" i="1"/>
  <c r="B33" i="1"/>
  <c r="B28" i="1" s="1"/>
  <c r="B8" i="4" s="1"/>
  <c r="H28" i="1"/>
  <c r="G28" i="1"/>
  <c r="F28" i="1"/>
  <c r="E28" i="1"/>
  <c r="D28" i="1"/>
  <c r="C28" i="1"/>
  <c r="H22" i="1"/>
  <c r="H36" i="1" s="1"/>
  <c r="H44" i="1" s="1"/>
  <c r="G22" i="1"/>
  <c r="G36" i="1" s="1"/>
  <c r="G44" i="1" s="1"/>
  <c r="F22" i="1"/>
  <c r="F36" i="1" s="1"/>
  <c r="F44" i="1" s="1"/>
  <c r="E22" i="1"/>
  <c r="E36" i="1" s="1"/>
  <c r="E44" i="1" s="1"/>
  <c r="D22" i="1"/>
  <c r="D36" i="1" s="1"/>
  <c r="D44" i="1" s="1"/>
  <c r="C22" i="1"/>
  <c r="C36" i="1" s="1"/>
  <c r="C44" i="1" s="1"/>
  <c r="B22" i="1"/>
  <c r="B36" i="1" s="1"/>
  <c r="B44" i="1" s="1"/>
  <c r="G18" i="1"/>
  <c r="F18" i="1"/>
  <c r="C18" i="1"/>
  <c r="B18" i="1"/>
  <c r="H11" i="1"/>
  <c r="H8" i="4" s="1"/>
  <c r="G11" i="1"/>
  <c r="F11" i="1"/>
  <c r="E11" i="1"/>
  <c r="E8" i="4" s="1"/>
  <c r="D11" i="1"/>
  <c r="D8" i="4" s="1"/>
  <c r="C11" i="1"/>
  <c r="B11" i="1"/>
  <c r="H6" i="1"/>
  <c r="H18" i="1" s="1"/>
  <c r="G6" i="1"/>
  <c r="F6" i="1"/>
  <c r="E6" i="1"/>
  <c r="E18" i="1" s="1"/>
  <c r="D6" i="1"/>
  <c r="D18" i="1" s="1"/>
  <c r="C6" i="1"/>
  <c r="B6" i="1"/>
  <c r="D18" i="2" l="1"/>
  <c r="D24" i="2" s="1"/>
  <c r="D10" i="4"/>
  <c r="H10" i="4"/>
  <c r="H18" i="2"/>
  <c r="H24" i="2" s="1"/>
  <c r="B9" i="4"/>
  <c r="B5" i="4"/>
  <c r="B11" i="4"/>
  <c r="B6" i="4"/>
  <c r="B26" i="2"/>
  <c r="C6" i="4"/>
  <c r="C5" i="4"/>
  <c r="C11" i="4"/>
  <c r="C26" i="2"/>
  <c r="C9" i="4"/>
  <c r="E18" i="2"/>
  <c r="E24" i="2" s="1"/>
  <c r="E10" i="4"/>
  <c r="G6" i="4"/>
  <c r="G26" i="2"/>
  <c r="G5" i="4"/>
  <c r="G11" i="4"/>
  <c r="G9" i="4"/>
  <c r="F9" i="4"/>
  <c r="F5" i="4"/>
  <c r="F6" i="4"/>
  <c r="F11" i="4"/>
  <c r="F26" i="2"/>
  <c r="D28" i="3"/>
  <c r="D30" i="3" s="1"/>
  <c r="D46" i="1"/>
  <c r="H46" i="1"/>
  <c r="B10" i="4"/>
  <c r="F10" i="4"/>
  <c r="H28" i="3"/>
  <c r="H30" i="3" s="1"/>
  <c r="H11" i="4" l="1"/>
  <c r="H9" i="4"/>
  <c r="H6" i="4"/>
  <c r="H26" i="2"/>
  <c r="H5" i="4"/>
  <c r="E26" i="2"/>
  <c r="E9" i="4"/>
  <c r="E5" i="4"/>
  <c r="E6" i="4"/>
  <c r="E11" i="4"/>
  <c r="D11" i="4"/>
  <c r="D5" i="4"/>
  <c r="D6" i="4"/>
  <c r="D26" i="2"/>
  <c r="D9" i="4"/>
</calcChain>
</file>

<file path=xl/sharedStrings.xml><?xml version="1.0" encoding="utf-8"?>
<sst xmlns="http://schemas.openxmlformats.org/spreadsheetml/2006/main" count="92" uniqueCount="85">
  <si>
    <t>HAMID FABRICS LIMITED</t>
  </si>
  <si>
    <t>Income Statement</t>
  </si>
  <si>
    <t>Cash Flow Statement</t>
  </si>
  <si>
    <t>Balance Sheet</t>
  </si>
  <si>
    <t>As at year end</t>
  </si>
  <si>
    <t>Net Cash Flows - Operating Activities</t>
  </si>
  <si>
    <t>ASSETS</t>
  </si>
  <si>
    <t>Collection from turnover</t>
  </si>
  <si>
    <t>Net Revenues</t>
  </si>
  <si>
    <t>NON CURRENT ASSETS</t>
  </si>
  <si>
    <t>Cost of goods sold</t>
  </si>
  <si>
    <t>Cash paid to suppliers &amp; Income Tax</t>
  </si>
  <si>
    <t>Gross Profit</t>
  </si>
  <si>
    <t>Cash paid to employees</t>
  </si>
  <si>
    <t>Property,Plant  and  Equipment</t>
  </si>
  <si>
    <t>Income tax paid</t>
  </si>
  <si>
    <t>Intangible assets</t>
  </si>
  <si>
    <t>Investments</t>
  </si>
  <si>
    <t>Interest paid</t>
  </si>
  <si>
    <t>CURRENT ASSETS</t>
  </si>
  <si>
    <t>Operating Incomes/Expenses</t>
  </si>
  <si>
    <t>Trade debtors</t>
  </si>
  <si>
    <t>Administrative expenses</t>
  </si>
  <si>
    <t>Net Cash Flows - Investment Activities</t>
  </si>
  <si>
    <t>Other receivables</t>
  </si>
  <si>
    <t>Selling &amp; distribtution expenses</t>
  </si>
  <si>
    <t>Acquisition of fixed assets</t>
  </si>
  <si>
    <t>Advance, deposits &amp; prepayments</t>
  </si>
  <si>
    <t>Operating Profit</t>
  </si>
  <si>
    <t>Inventories</t>
  </si>
  <si>
    <t>Disposal of fixed assets</t>
  </si>
  <si>
    <t>Cash &amp; Cash equivalent</t>
  </si>
  <si>
    <t>Realisation of investment (FDR)</t>
  </si>
  <si>
    <t>Non-Operating Income/(Expenses)</t>
  </si>
  <si>
    <t>Liabilities and Capital</t>
  </si>
  <si>
    <t>Financial Expenses</t>
  </si>
  <si>
    <t>Net Cash Flows - Financing Activities</t>
  </si>
  <si>
    <t>Liabilities</t>
  </si>
  <si>
    <t>Share money deposit including premium</t>
  </si>
  <si>
    <t>Other non-operation income</t>
  </si>
  <si>
    <t>Decrease in long term borrowings</t>
  </si>
  <si>
    <t>Non Current Liabilities</t>
  </si>
  <si>
    <t>Profit Before contribution to WPPF</t>
  </si>
  <si>
    <t>Increase in short term borrowings</t>
  </si>
  <si>
    <t>Contribution to WPPF</t>
  </si>
  <si>
    <t>Decrease in short term borrowings</t>
  </si>
  <si>
    <t>Dividend paid</t>
  </si>
  <si>
    <t>Profit Before Taxation</t>
  </si>
  <si>
    <t>Loans and borrowings-net current of current maturity</t>
  </si>
  <si>
    <t>Lease-net off current maturity</t>
  </si>
  <si>
    <t>Deferred tax liabilities</t>
  </si>
  <si>
    <t>Net Change in Cash Flows</t>
  </si>
  <si>
    <t>Provision for gratuity and WPPF</t>
  </si>
  <si>
    <t>Current Liabilities</t>
  </si>
  <si>
    <t>Cash and Cash Equivalents at Beginning Period</t>
  </si>
  <si>
    <t>Loans and borrowings-current maturity</t>
  </si>
  <si>
    <t>Lease-current maturity</t>
  </si>
  <si>
    <t>Provision for Taxation</t>
  </si>
  <si>
    <t>Short term loans and borrowings</t>
  </si>
  <si>
    <t>Trade creditors</t>
  </si>
  <si>
    <t>Other payables</t>
  </si>
  <si>
    <t>Current</t>
  </si>
  <si>
    <t>Deferred</t>
  </si>
  <si>
    <t>Net Profit</t>
  </si>
  <si>
    <t>Income tax provision</t>
  </si>
  <si>
    <t>Cash and Cash Equivalents at End of Period</t>
  </si>
  <si>
    <t>Net Operating Cash Flow Per Share</t>
  </si>
  <si>
    <t>Shareholders’ Equity</t>
  </si>
  <si>
    <t>Earnings per share (par value Taka 10)</t>
  </si>
  <si>
    <t>Share capital</t>
  </si>
  <si>
    <t>Share premium</t>
  </si>
  <si>
    <t>Shares to Calculate NOCFPS</t>
  </si>
  <si>
    <t>Revaluation reserves</t>
  </si>
  <si>
    <t>Retained Earnings</t>
  </si>
  <si>
    <t>Shares to Calculate EPS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</si>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</sst>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0.0%"/>
    <numFmt numFmtId="165" formatCode="0.0"/>
  </numFmts>
  <fonts count="9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3" fontId="3" fillId="0" borderId="0" xfId="0" applyNumberFormat="1" applyFont="1"/>
    <xf numFmtId="0" fontId="4" fillId="0" borderId="0" xfId="0" applyFont="1"/>
    <xf numFmtId="3" fontId="3" fillId="0" borderId="1" xfId="0" applyNumberFormat="1" applyFont="1" applyBorder="1"/>
    <xf numFmtId="3" fontId="1" fillId="0" borderId="0" xfId="0" applyNumberFormat="1" applyFont="1"/>
    <xf numFmtId="0" fontId="5" fillId="0" borderId="0" xfId="0" applyFont="1"/>
    <xf numFmtId="0" fontId="6" fillId="0" borderId="0" xfId="0" applyFont="1"/>
    <xf numFmtId="3" fontId="1" fillId="0" borderId="2" xfId="0" applyNumberFormat="1" applyFont="1" applyBorder="1"/>
    <xf numFmtId="0" fontId="3" fillId="0" borderId="0" xfId="0" applyFont="1"/>
    <xf numFmtId="41" fontId="1" fillId="0" borderId="0" xfId="0" applyNumberFormat="1" applyFont="1"/>
    <xf numFmtId="0" fontId="1" fillId="0" borderId="3" xfId="0" applyFont="1" applyBorder="1"/>
    <xf numFmtId="0" fontId="6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3" fontId="1" fillId="0" borderId="3" xfId="0" applyNumberFormat="1" applyFont="1" applyBorder="1"/>
    <xf numFmtId="2" fontId="1" fillId="0" borderId="0" xfId="0" applyNumberFormat="1" applyFont="1"/>
    <xf numFmtId="2" fontId="1" fillId="0" borderId="4" xfId="0" applyNumberFormat="1" applyFont="1" applyBorder="1" applyAlignment="1">
      <alignment horizontal="center"/>
    </xf>
    <xf numFmtId="4" fontId="1" fillId="0" borderId="0" xfId="0" applyNumberFormat="1" applyFont="1"/>
    <xf numFmtId="3" fontId="8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43" customWidth="1"/>
    <col min="2" max="6" width="12.125" customWidth="1"/>
    <col min="7" max="8" width="11.125" customWidth="1"/>
    <col min="9" max="26" width="7.625" customWidth="1"/>
  </cols>
  <sheetData>
    <row r="1" spans="1:8" x14ac:dyDescent="0.25">
      <c r="A1" s="1" t="s">
        <v>0</v>
      </c>
    </row>
    <row r="2" spans="1:8" x14ac:dyDescent="0.25">
      <c r="A2" s="1" t="s">
        <v>3</v>
      </c>
    </row>
    <row r="3" spans="1:8" x14ac:dyDescent="0.25">
      <c r="A3" s="2" t="s">
        <v>4</v>
      </c>
    </row>
    <row r="4" spans="1:8" x14ac:dyDescent="0.25">
      <c r="B4" s="2">
        <v>2013</v>
      </c>
      <c r="C4" s="2">
        <v>2014</v>
      </c>
      <c r="D4" s="2">
        <v>2015</v>
      </c>
      <c r="E4" s="2">
        <v>2016</v>
      </c>
      <c r="F4" s="2">
        <v>2017</v>
      </c>
      <c r="G4" s="2">
        <v>2018</v>
      </c>
      <c r="H4" s="2">
        <v>2019</v>
      </c>
    </row>
    <row r="5" spans="1:8" x14ac:dyDescent="0.25">
      <c r="A5" s="4" t="s">
        <v>6</v>
      </c>
    </row>
    <row r="6" spans="1:8" x14ac:dyDescent="0.25">
      <c r="A6" s="6" t="s">
        <v>9</v>
      </c>
      <c r="B6" s="8">
        <f t="shared" ref="B6:H6" si="0">SUM(B7:B9)</f>
        <v>1798234282</v>
      </c>
      <c r="C6" s="8">
        <f t="shared" si="0"/>
        <v>1643447142</v>
      </c>
      <c r="D6" s="8">
        <f t="shared" si="0"/>
        <v>2094563747</v>
      </c>
      <c r="E6" s="8">
        <f t="shared" si="0"/>
        <v>3271077424</v>
      </c>
      <c r="F6" s="8">
        <f t="shared" si="0"/>
        <v>3454209997</v>
      </c>
      <c r="G6" s="8">
        <f t="shared" si="0"/>
        <v>3337070597</v>
      </c>
      <c r="H6" s="8">
        <f t="shared" si="0"/>
        <v>3227604216</v>
      </c>
    </row>
    <row r="7" spans="1:8" x14ac:dyDescent="0.25">
      <c r="A7" s="2" t="s">
        <v>14</v>
      </c>
      <c r="B7" s="5">
        <v>1578881148</v>
      </c>
      <c r="C7" s="5">
        <v>1534263414</v>
      </c>
      <c r="D7" s="5">
        <v>2064230832</v>
      </c>
      <c r="E7" s="5">
        <v>3239890003</v>
      </c>
      <c r="F7" s="5">
        <v>3422536810</v>
      </c>
      <c r="G7" s="5">
        <v>3304627575</v>
      </c>
      <c r="H7" s="5">
        <v>3190906221</v>
      </c>
    </row>
    <row r="8" spans="1:8" x14ac:dyDescent="0.25">
      <c r="A8" s="2" t="s">
        <v>16</v>
      </c>
      <c r="B8" s="5">
        <v>4560000</v>
      </c>
      <c r="C8" s="5">
        <v>3648000</v>
      </c>
      <c r="D8" s="5">
        <v>2918400</v>
      </c>
      <c r="E8" s="5">
        <v>2334720</v>
      </c>
      <c r="F8" s="5">
        <v>1867776</v>
      </c>
      <c r="G8" s="5">
        <v>1494221</v>
      </c>
      <c r="H8" s="5">
        <v>1195375</v>
      </c>
    </row>
    <row r="9" spans="1:8" x14ac:dyDescent="0.25">
      <c r="A9" s="2" t="s">
        <v>17</v>
      </c>
      <c r="B9" s="5">
        <v>214793134</v>
      </c>
      <c r="C9" s="5">
        <v>105535728</v>
      </c>
      <c r="D9" s="5">
        <v>27414515</v>
      </c>
      <c r="E9" s="5">
        <v>28852701</v>
      </c>
      <c r="F9" s="5">
        <v>29805411</v>
      </c>
      <c r="G9" s="5">
        <v>30948801</v>
      </c>
      <c r="H9" s="5">
        <v>35502620</v>
      </c>
    </row>
    <row r="10" spans="1:8" x14ac:dyDescent="0.25">
      <c r="B10" s="5"/>
      <c r="C10" s="5"/>
      <c r="E10" s="5"/>
      <c r="F10" s="5"/>
    </row>
    <row r="11" spans="1:8" x14ac:dyDescent="0.25">
      <c r="A11" s="6" t="s">
        <v>19</v>
      </c>
      <c r="B11" s="8">
        <f t="shared" ref="B11:H11" si="1">SUM(B12:B16)</f>
        <v>1883099202</v>
      </c>
      <c r="C11" s="8">
        <f t="shared" si="1"/>
        <v>1847012120</v>
      </c>
      <c r="D11" s="8">
        <f t="shared" si="1"/>
        <v>2287938665</v>
      </c>
      <c r="E11" s="8">
        <f t="shared" si="1"/>
        <v>1501891541</v>
      </c>
      <c r="F11" s="8">
        <f t="shared" si="1"/>
        <v>1398042498</v>
      </c>
      <c r="G11" s="8">
        <f t="shared" si="1"/>
        <v>1869061391</v>
      </c>
      <c r="H11" s="8">
        <f t="shared" si="1"/>
        <v>1609332834</v>
      </c>
    </row>
    <row r="12" spans="1:8" x14ac:dyDescent="0.25">
      <c r="A12" s="12" t="s">
        <v>21</v>
      </c>
      <c r="B12" s="5">
        <v>1123658135</v>
      </c>
      <c r="C12" s="5">
        <v>1363623312</v>
      </c>
      <c r="D12" s="5">
        <v>1272879885</v>
      </c>
      <c r="E12" s="5">
        <v>894087274</v>
      </c>
      <c r="F12" s="5">
        <v>756967099</v>
      </c>
      <c r="G12" s="5">
        <v>1095256178</v>
      </c>
      <c r="H12" s="5">
        <v>937247349</v>
      </c>
    </row>
    <row r="13" spans="1:8" x14ac:dyDescent="0.25">
      <c r="A13" s="12" t="s">
        <v>24</v>
      </c>
      <c r="B13" s="5">
        <v>325686603</v>
      </c>
      <c r="C13" s="5">
        <v>0</v>
      </c>
      <c r="D13" s="5">
        <v>0</v>
      </c>
      <c r="E13" s="5">
        <v>0</v>
      </c>
      <c r="F13" s="5">
        <v>0</v>
      </c>
    </row>
    <row r="14" spans="1:8" x14ac:dyDescent="0.25">
      <c r="A14" s="12" t="s">
        <v>27</v>
      </c>
      <c r="B14" s="5">
        <v>107541335</v>
      </c>
      <c r="C14" s="5">
        <v>138303124</v>
      </c>
      <c r="D14" s="5">
        <v>249552102</v>
      </c>
      <c r="E14" s="5">
        <v>101701872</v>
      </c>
      <c r="F14" s="5">
        <v>119954173</v>
      </c>
      <c r="G14" s="5">
        <v>222464273</v>
      </c>
      <c r="H14" s="5">
        <v>120594101</v>
      </c>
    </row>
    <row r="15" spans="1:8" x14ac:dyDescent="0.25">
      <c r="A15" s="12" t="s">
        <v>29</v>
      </c>
      <c r="B15" s="5">
        <v>320297346</v>
      </c>
      <c r="C15" s="5">
        <v>337064242</v>
      </c>
      <c r="D15" s="5">
        <v>409352180</v>
      </c>
      <c r="E15" s="5">
        <v>479700776</v>
      </c>
      <c r="F15" s="5">
        <v>500088695</v>
      </c>
      <c r="G15" s="5">
        <v>542206750</v>
      </c>
      <c r="H15" s="5">
        <v>539878303</v>
      </c>
    </row>
    <row r="16" spans="1:8" x14ac:dyDescent="0.25">
      <c r="A16" s="12" t="s">
        <v>31</v>
      </c>
      <c r="B16" s="5">
        <v>5915783</v>
      </c>
      <c r="C16" s="5">
        <v>8021442</v>
      </c>
      <c r="D16" s="5">
        <v>356154498</v>
      </c>
      <c r="E16" s="5">
        <v>26401619</v>
      </c>
      <c r="F16" s="5">
        <v>21032531</v>
      </c>
      <c r="G16" s="5">
        <v>9134190</v>
      </c>
      <c r="H16" s="5">
        <v>11613081</v>
      </c>
    </row>
    <row r="17" spans="1:8" x14ac:dyDescent="0.25">
      <c r="E17" s="5"/>
    </row>
    <row r="18" spans="1:8" x14ac:dyDescent="0.25">
      <c r="A18" s="1"/>
      <c r="B18" s="8">
        <f t="shared" ref="B18:H18" si="2">B6+B11</f>
        <v>3681333484</v>
      </c>
      <c r="C18" s="8">
        <f t="shared" si="2"/>
        <v>3490459262</v>
      </c>
      <c r="D18" s="8">
        <f t="shared" si="2"/>
        <v>4382502412</v>
      </c>
      <c r="E18" s="8">
        <f t="shared" si="2"/>
        <v>4772968965</v>
      </c>
      <c r="F18" s="8">
        <f t="shared" si="2"/>
        <v>4852252495</v>
      </c>
      <c r="G18" s="8">
        <f t="shared" si="2"/>
        <v>5206131988</v>
      </c>
      <c r="H18" s="8">
        <f t="shared" si="2"/>
        <v>4836937050</v>
      </c>
    </row>
    <row r="19" spans="1:8" x14ac:dyDescent="0.25">
      <c r="F19" s="5"/>
    </row>
    <row r="20" spans="1:8" ht="15.75" x14ac:dyDescent="0.25">
      <c r="A20" s="15" t="s">
        <v>34</v>
      </c>
      <c r="B20" s="8"/>
      <c r="C20" s="1"/>
      <c r="D20" s="1"/>
      <c r="E20" s="1"/>
      <c r="F20" s="1"/>
    </row>
    <row r="21" spans="1:8" ht="15.75" customHeight="1" x14ac:dyDescent="0.25">
      <c r="A21" s="16" t="s">
        <v>37</v>
      </c>
      <c r="B21" s="8"/>
      <c r="C21" s="1"/>
      <c r="D21" s="1"/>
      <c r="E21" s="1"/>
      <c r="F21" s="1"/>
    </row>
    <row r="22" spans="1:8" ht="15.75" customHeight="1" x14ac:dyDescent="0.25">
      <c r="A22" s="6" t="s">
        <v>41</v>
      </c>
      <c r="B22" s="8">
        <f t="shared" ref="B22:H22" si="3">SUM(B23:B26)</f>
        <v>208996677</v>
      </c>
      <c r="C22" s="8">
        <f t="shared" si="3"/>
        <v>99041323</v>
      </c>
      <c r="D22" s="8">
        <f t="shared" si="3"/>
        <v>208251581</v>
      </c>
      <c r="E22" s="8">
        <f t="shared" si="3"/>
        <v>594078697</v>
      </c>
      <c r="F22" s="8">
        <f t="shared" si="3"/>
        <v>522464801</v>
      </c>
      <c r="G22" s="8">
        <f t="shared" si="3"/>
        <v>348440433</v>
      </c>
      <c r="H22" s="8">
        <f t="shared" si="3"/>
        <v>217729983</v>
      </c>
    </row>
    <row r="23" spans="1:8" ht="15.75" customHeight="1" x14ac:dyDescent="0.25">
      <c r="A23" s="12" t="s">
        <v>48</v>
      </c>
      <c r="B23" s="5">
        <v>93552117</v>
      </c>
      <c r="C23" s="5">
        <v>0</v>
      </c>
      <c r="D23" s="5">
        <v>129296559</v>
      </c>
      <c r="E23" s="5">
        <v>515246540</v>
      </c>
      <c r="F23" s="5">
        <v>431467147</v>
      </c>
      <c r="G23" s="5">
        <v>254772264</v>
      </c>
      <c r="H23" s="5">
        <v>92454724</v>
      </c>
    </row>
    <row r="24" spans="1:8" ht="15.75" customHeight="1" x14ac:dyDescent="0.25">
      <c r="A24" s="12" t="s">
        <v>49</v>
      </c>
      <c r="B24" s="5">
        <v>25468925</v>
      </c>
      <c r="C24" s="5">
        <v>11687945</v>
      </c>
      <c r="D24" s="5">
        <v>0</v>
      </c>
      <c r="E24" s="5">
        <v>0</v>
      </c>
      <c r="F24" s="5">
        <v>5319842</v>
      </c>
      <c r="G24" s="5">
        <v>1889942</v>
      </c>
    </row>
    <row r="25" spans="1:8" ht="15.75" customHeight="1" x14ac:dyDescent="0.25">
      <c r="A25" s="12" t="s">
        <v>50</v>
      </c>
      <c r="B25" s="5">
        <v>53222592</v>
      </c>
      <c r="C25" s="5">
        <v>50655672</v>
      </c>
      <c r="D25" s="5">
        <v>49281983</v>
      </c>
      <c r="E25" s="5">
        <v>46158201</v>
      </c>
      <c r="F25" s="5">
        <v>48003564</v>
      </c>
      <c r="G25" s="5">
        <v>49356153</v>
      </c>
      <c r="H25" s="5">
        <v>76990808</v>
      </c>
    </row>
    <row r="26" spans="1:8" ht="15.75" customHeight="1" x14ac:dyDescent="0.25">
      <c r="A26" s="12" t="s">
        <v>52</v>
      </c>
      <c r="B26" s="5">
        <v>36753043</v>
      </c>
      <c r="C26" s="5">
        <v>36697706</v>
      </c>
      <c r="D26" s="5">
        <v>29673039</v>
      </c>
      <c r="E26" s="5">
        <v>32673956</v>
      </c>
      <c r="F26" s="5">
        <v>37674248</v>
      </c>
      <c r="G26" s="5">
        <v>42422074</v>
      </c>
      <c r="H26" s="5">
        <v>48284451</v>
      </c>
    </row>
    <row r="27" spans="1:8" ht="15.75" customHeight="1" x14ac:dyDescent="0.25">
      <c r="B27" s="5"/>
      <c r="D27" s="5"/>
      <c r="E27" s="5"/>
    </row>
    <row r="28" spans="1:8" ht="15.75" customHeight="1" x14ac:dyDescent="0.25">
      <c r="A28" s="6" t="s">
        <v>53</v>
      </c>
      <c r="B28" s="8">
        <f t="shared" ref="B28:H28" si="4">SUM(B29:B34)</f>
        <v>1460262907</v>
      </c>
      <c r="C28" s="8">
        <f t="shared" si="4"/>
        <v>1106756347</v>
      </c>
      <c r="D28" s="8">
        <f t="shared" si="4"/>
        <v>742372665</v>
      </c>
      <c r="E28" s="8">
        <f t="shared" si="4"/>
        <v>718140978</v>
      </c>
      <c r="F28" s="8">
        <f t="shared" si="4"/>
        <v>863419700</v>
      </c>
      <c r="G28" s="8">
        <f t="shared" si="4"/>
        <v>1274922291</v>
      </c>
      <c r="H28" s="8">
        <f t="shared" si="4"/>
        <v>967156081</v>
      </c>
    </row>
    <row r="29" spans="1:8" ht="15.75" customHeight="1" x14ac:dyDescent="0.25">
      <c r="A29" s="12" t="s">
        <v>55</v>
      </c>
      <c r="B29" s="5">
        <v>345318026</v>
      </c>
      <c r="C29" s="5">
        <v>186134714</v>
      </c>
      <c r="D29" s="5">
        <v>28341449</v>
      </c>
      <c r="E29" s="5">
        <v>132417223</v>
      </c>
      <c r="F29" s="5">
        <v>168514685</v>
      </c>
      <c r="G29" s="5">
        <v>208554926</v>
      </c>
      <c r="H29" s="5">
        <v>228771399</v>
      </c>
    </row>
    <row r="30" spans="1:8" ht="15.75" customHeight="1" x14ac:dyDescent="0.25">
      <c r="A30" s="12" t="s">
        <v>56</v>
      </c>
      <c r="B30" s="5">
        <v>12333226</v>
      </c>
      <c r="C30" s="5">
        <v>14000390</v>
      </c>
      <c r="D30" s="5">
        <v>0</v>
      </c>
      <c r="E30" s="5">
        <v>450178</v>
      </c>
      <c r="F30" s="5">
        <v>3386009</v>
      </c>
      <c r="G30" s="5">
        <v>3759159</v>
      </c>
      <c r="H30" s="5">
        <v>2375132</v>
      </c>
    </row>
    <row r="31" spans="1:8" ht="15.75" customHeight="1" x14ac:dyDescent="0.25">
      <c r="A31" s="2" t="s">
        <v>58</v>
      </c>
      <c r="B31" s="5">
        <v>600810360</v>
      </c>
      <c r="C31" s="5">
        <v>598105090</v>
      </c>
      <c r="D31" s="5">
        <v>471170775</v>
      </c>
      <c r="E31" s="5">
        <v>292246067</v>
      </c>
      <c r="F31" s="5">
        <v>438411390</v>
      </c>
      <c r="G31" s="5">
        <v>505771478</v>
      </c>
      <c r="H31" s="5">
        <v>357985694</v>
      </c>
    </row>
    <row r="32" spans="1:8" ht="15.75" customHeight="1" x14ac:dyDescent="0.25">
      <c r="A32" s="12" t="s">
        <v>59</v>
      </c>
      <c r="B32" s="5">
        <v>384810360</v>
      </c>
      <c r="C32" s="5">
        <v>167547434</v>
      </c>
      <c r="D32" s="5">
        <v>113002254</v>
      </c>
      <c r="E32" s="5">
        <v>130017146</v>
      </c>
      <c r="F32" s="5">
        <v>81880781</v>
      </c>
      <c r="G32" s="5">
        <v>337008465</v>
      </c>
      <c r="H32" s="5">
        <v>133140748</v>
      </c>
    </row>
    <row r="33" spans="1:8" ht="15.75" customHeight="1" x14ac:dyDescent="0.25">
      <c r="A33" s="12" t="s">
        <v>60</v>
      </c>
      <c r="B33" s="5">
        <f>75781394+85</f>
        <v>75781479</v>
      </c>
      <c r="C33" s="5">
        <v>90746277</v>
      </c>
      <c r="D33" s="5">
        <v>76041678</v>
      </c>
      <c r="E33" s="5">
        <f>109892615+10000</f>
        <v>109902615</v>
      </c>
      <c r="F33" s="5">
        <v>115566633</v>
      </c>
      <c r="G33" s="5">
        <v>142547886</v>
      </c>
      <c r="H33" s="5">
        <v>145083514</v>
      </c>
    </row>
    <row r="34" spans="1:8" ht="15.75" customHeight="1" x14ac:dyDescent="0.25">
      <c r="A34" s="12" t="s">
        <v>64</v>
      </c>
      <c r="B34" s="5">
        <v>41209456</v>
      </c>
      <c r="C34" s="5">
        <v>50222442</v>
      </c>
      <c r="D34" s="5">
        <v>53816509</v>
      </c>
      <c r="E34" s="5">
        <v>53107749</v>
      </c>
      <c r="F34" s="5">
        <v>55660202</v>
      </c>
      <c r="G34" s="5">
        <v>77280377</v>
      </c>
      <c r="H34" s="5">
        <v>99799594</v>
      </c>
    </row>
    <row r="35" spans="1:8" ht="15.75" customHeight="1" x14ac:dyDescent="0.25">
      <c r="B35" s="5"/>
      <c r="C35" s="5"/>
      <c r="D35" s="5"/>
      <c r="E35" s="5"/>
      <c r="F35" s="5"/>
    </row>
    <row r="36" spans="1:8" ht="15.75" customHeight="1" x14ac:dyDescent="0.25">
      <c r="A36" s="1"/>
      <c r="B36" s="8">
        <f t="shared" ref="B36:H36" si="5">B22+B28</f>
        <v>1669259584</v>
      </c>
      <c r="C36" s="8">
        <f t="shared" si="5"/>
        <v>1205797670</v>
      </c>
      <c r="D36" s="8">
        <f t="shared" si="5"/>
        <v>950624246</v>
      </c>
      <c r="E36" s="8">
        <f t="shared" si="5"/>
        <v>1312219675</v>
      </c>
      <c r="F36" s="8">
        <f t="shared" si="5"/>
        <v>1385884501</v>
      </c>
      <c r="G36" s="8">
        <f t="shared" si="5"/>
        <v>1623362724</v>
      </c>
      <c r="H36" s="8">
        <f t="shared" si="5"/>
        <v>1184886064</v>
      </c>
    </row>
    <row r="37" spans="1:8" ht="15.75" customHeight="1" x14ac:dyDescent="0.25">
      <c r="A37" s="1"/>
      <c r="B37" s="5"/>
      <c r="C37" s="5"/>
      <c r="D37" s="5"/>
      <c r="E37" s="5"/>
      <c r="F37" s="5"/>
    </row>
    <row r="38" spans="1:8" ht="15.75" customHeight="1" x14ac:dyDescent="0.25">
      <c r="A38" s="6" t="s">
        <v>67</v>
      </c>
      <c r="B38" s="8">
        <f t="shared" ref="B38:H38" si="6">SUM(B39:B42)</f>
        <v>2012073900</v>
      </c>
      <c r="C38" s="8">
        <f t="shared" si="6"/>
        <v>2284661592</v>
      </c>
      <c r="D38" s="8">
        <f t="shared" si="6"/>
        <v>3431878166</v>
      </c>
      <c r="E38" s="8">
        <f t="shared" si="6"/>
        <v>3460749290</v>
      </c>
      <c r="F38" s="8">
        <f t="shared" si="6"/>
        <v>3466367994</v>
      </c>
      <c r="G38" s="8">
        <f t="shared" si="6"/>
        <v>3582769264</v>
      </c>
      <c r="H38" s="8">
        <f t="shared" si="6"/>
        <v>3652050986</v>
      </c>
    </row>
    <row r="39" spans="1:8" ht="15.75" customHeight="1" x14ac:dyDescent="0.25">
      <c r="A39" s="2" t="s">
        <v>69</v>
      </c>
      <c r="B39" s="5">
        <v>488375000</v>
      </c>
      <c r="C39" s="5">
        <v>488375000</v>
      </c>
      <c r="D39" s="5">
        <v>867212500</v>
      </c>
      <c r="E39" s="5">
        <v>910573120</v>
      </c>
      <c r="F39" s="5">
        <v>910573120</v>
      </c>
      <c r="G39" s="5">
        <v>910573120</v>
      </c>
      <c r="H39" s="5">
        <v>910573120</v>
      </c>
    </row>
    <row r="40" spans="1:8" ht="15.75" customHeight="1" x14ac:dyDescent="0.25">
      <c r="A40" s="2" t="s">
        <v>70</v>
      </c>
      <c r="B40" s="5">
        <v>223600000</v>
      </c>
      <c r="C40" s="5">
        <v>223600000</v>
      </c>
      <c r="D40" s="5">
        <v>973600000</v>
      </c>
      <c r="E40" s="5">
        <v>973600000</v>
      </c>
      <c r="F40" s="5">
        <v>973600000</v>
      </c>
      <c r="G40" s="5">
        <v>973600000</v>
      </c>
      <c r="H40" s="5">
        <v>973600000</v>
      </c>
    </row>
    <row r="41" spans="1:8" ht="15.75" customHeight="1" x14ac:dyDescent="0.25">
      <c r="A41" s="2" t="s">
        <v>72</v>
      </c>
      <c r="B41" s="5">
        <v>711588871</v>
      </c>
      <c r="C41" s="5">
        <v>711588871</v>
      </c>
      <c r="D41" s="5">
        <v>704537025</v>
      </c>
      <c r="E41" s="5">
        <v>697837771</v>
      </c>
      <c r="F41" s="5">
        <v>691473480</v>
      </c>
      <c r="G41" s="5">
        <v>685427404</v>
      </c>
      <c r="H41" s="5">
        <v>679683631</v>
      </c>
    </row>
    <row r="42" spans="1:8" ht="15.75" customHeight="1" x14ac:dyDescent="0.25">
      <c r="A42" s="2" t="s">
        <v>73</v>
      </c>
      <c r="B42" s="5">
        <v>588510029</v>
      </c>
      <c r="C42" s="5">
        <v>861097721</v>
      </c>
      <c r="D42" s="5">
        <v>886528641</v>
      </c>
      <c r="E42" s="5">
        <v>878738399</v>
      </c>
      <c r="F42" s="5">
        <v>890721394</v>
      </c>
      <c r="G42" s="5">
        <v>1013168740</v>
      </c>
      <c r="H42" s="5">
        <v>1088194235</v>
      </c>
    </row>
    <row r="43" spans="1:8" ht="15.75" customHeight="1" x14ac:dyDescent="0.25">
      <c r="B43" s="5"/>
      <c r="C43" s="5"/>
      <c r="D43" s="5"/>
      <c r="E43" s="5"/>
      <c r="F43" s="5"/>
    </row>
    <row r="44" spans="1:8" ht="15.75" customHeight="1" x14ac:dyDescent="0.25">
      <c r="A44" s="1"/>
      <c r="B44" s="8">
        <f t="shared" ref="B44:H44" si="7">B36+B38</f>
        <v>3681333484</v>
      </c>
      <c r="C44" s="8">
        <f t="shared" si="7"/>
        <v>3490459262</v>
      </c>
      <c r="D44" s="8">
        <f t="shared" si="7"/>
        <v>4382502412</v>
      </c>
      <c r="E44" s="8">
        <f t="shared" si="7"/>
        <v>4772968965</v>
      </c>
      <c r="F44" s="8">
        <f t="shared" si="7"/>
        <v>4852252495</v>
      </c>
      <c r="G44" s="8">
        <f t="shared" si="7"/>
        <v>5206131988</v>
      </c>
      <c r="H44" s="8">
        <f t="shared" si="7"/>
        <v>4836937050</v>
      </c>
    </row>
    <row r="45" spans="1:8" ht="15.75" customHeight="1" x14ac:dyDescent="0.25">
      <c r="B45" s="5"/>
      <c r="C45" s="5"/>
      <c r="D45" s="5"/>
      <c r="E45" s="5"/>
      <c r="F45" s="5"/>
    </row>
    <row r="46" spans="1:8" ht="15.75" customHeight="1" x14ac:dyDescent="0.25">
      <c r="A46" s="3" t="s">
        <v>75</v>
      </c>
      <c r="B46" s="20">
        <f t="shared" ref="B46:H46" si="8">B38/(B39/10)</f>
        <v>41.199363194266702</v>
      </c>
      <c r="C46" s="20">
        <f t="shared" si="8"/>
        <v>46.780887473765034</v>
      </c>
      <c r="D46" s="20">
        <f t="shared" si="8"/>
        <v>39.573670421032908</v>
      </c>
      <c r="E46" s="20">
        <f t="shared" si="8"/>
        <v>38.006275542155251</v>
      </c>
      <c r="F46" s="20">
        <f t="shared" si="8"/>
        <v>38.067980680123746</v>
      </c>
      <c r="G46" s="20">
        <f t="shared" si="8"/>
        <v>39.346310420408635</v>
      </c>
      <c r="H46" s="20">
        <f t="shared" si="8"/>
        <v>40.107168834502822</v>
      </c>
    </row>
    <row r="47" spans="1:8" ht="15.75" customHeight="1" x14ac:dyDescent="0.25">
      <c r="A47" s="3" t="s">
        <v>76</v>
      </c>
      <c r="B47" s="8">
        <f t="shared" ref="B47:H47" si="9">B39/10</f>
        <v>48837500</v>
      </c>
      <c r="C47" s="8">
        <f t="shared" si="9"/>
        <v>48837500</v>
      </c>
      <c r="D47" s="8">
        <f t="shared" si="9"/>
        <v>86721250</v>
      </c>
      <c r="E47" s="8">
        <f t="shared" si="9"/>
        <v>91057312</v>
      </c>
      <c r="F47" s="8">
        <f t="shared" si="9"/>
        <v>91057312</v>
      </c>
      <c r="G47" s="8">
        <f t="shared" si="9"/>
        <v>91057312</v>
      </c>
      <c r="H47" s="8">
        <f t="shared" si="9"/>
        <v>91057312</v>
      </c>
    </row>
    <row r="48" spans="1:8" ht="15.75" customHeight="1" x14ac:dyDescent="0.25">
      <c r="B48" s="1"/>
      <c r="C48" s="1"/>
      <c r="D48" s="1"/>
      <c r="E48" s="1"/>
    </row>
    <row r="49" spans="2:8" ht="15.75" customHeight="1" x14ac:dyDescent="0.25">
      <c r="B49" s="8"/>
      <c r="C49" s="8"/>
      <c r="D49" s="8"/>
      <c r="E49" s="8"/>
      <c r="F49" s="8"/>
    </row>
    <row r="50" spans="2:8" ht="15.75" customHeight="1" x14ac:dyDescent="0.2">
      <c r="B50" s="21"/>
      <c r="C50" s="21"/>
      <c r="D50" s="21"/>
      <c r="E50" s="21"/>
      <c r="F50" s="21"/>
      <c r="G50" s="21"/>
      <c r="H50" s="21"/>
    </row>
    <row r="51" spans="2:8" ht="15.75" customHeight="1" x14ac:dyDescent="0.25">
      <c r="B51" s="20"/>
      <c r="C51" s="1"/>
      <c r="D51" s="1"/>
      <c r="E51" s="1"/>
      <c r="F51" s="1"/>
    </row>
    <row r="52" spans="2:8" ht="15.75" customHeight="1" x14ac:dyDescent="0.2"/>
    <row r="53" spans="2:8" ht="15.75" customHeight="1" x14ac:dyDescent="0.2"/>
    <row r="54" spans="2:8" ht="15.75" customHeight="1" x14ac:dyDescent="0.2"/>
    <row r="55" spans="2:8" ht="15.75" customHeight="1" x14ac:dyDescent="0.2"/>
    <row r="56" spans="2:8" ht="15.75" customHeight="1" x14ac:dyDescent="0.2"/>
    <row r="57" spans="2:8" ht="15.75" customHeight="1" x14ac:dyDescent="0.2"/>
    <row r="58" spans="2:8" ht="15.75" customHeight="1" x14ac:dyDescent="0.2"/>
    <row r="59" spans="2:8" ht="15.75" customHeight="1" x14ac:dyDescent="0.2"/>
    <row r="60" spans="2:8" ht="15.75" customHeight="1" x14ac:dyDescent="0.2"/>
    <row r="61" spans="2:8" ht="15.75" customHeight="1" x14ac:dyDescent="0.2"/>
    <row r="62" spans="2:8" ht="15.75" customHeight="1" x14ac:dyDescent="0.2"/>
    <row r="63" spans="2:8" ht="15.75" customHeight="1" x14ac:dyDescent="0.2"/>
    <row r="64" spans="2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27.75" customWidth="1"/>
    <col min="2" max="3" width="12.75" customWidth="1"/>
    <col min="4" max="4" width="13.5" customWidth="1"/>
    <col min="5" max="6" width="12.75" customWidth="1"/>
    <col min="7" max="8" width="11.125" customWidth="1"/>
    <col min="9" max="26" width="7.625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3" spans="1:8" x14ac:dyDescent="0.25">
      <c r="A3" s="2" t="s">
        <v>4</v>
      </c>
    </row>
    <row r="4" spans="1:8" x14ac:dyDescent="0.25">
      <c r="B4" s="2">
        <v>2013</v>
      </c>
      <c r="C4" s="2">
        <v>2014</v>
      </c>
      <c r="D4" s="2">
        <v>2015</v>
      </c>
      <c r="E4" s="2">
        <v>2016</v>
      </c>
      <c r="F4" s="2">
        <v>2017</v>
      </c>
      <c r="G4" s="2">
        <v>2018</v>
      </c>
      <c r="H4" s="2">
        <v>2019</v>
      </c>
    </row>
    <row r="5" spans="1:8" x14ac:dyDescent="0.25">
      <c r="A5" s="3" t="s">
        <v>8</v>
      </c>
      <c r="B5" s="5">
        <v>2120482277</v>
      </c>
      <c r="C5" s="5">
        <v>2198620623</v>
      </c>
      <c r="D5" s="5">
        <v>1782564422</v>
      </c>
      <c r="E5" s="5">
        <v>1371915641</v>
      </c>
      <c r="F5" s="5">
        <v>1322686460</v>
      </c>
      <c r="G5" s="5">
        <v>2335482932</v>
      </c>
      <c r="H5" s="5">
        <v>1969434335</v>
      </c>
    </row>
    <row r="6" spans="1:8" x14ac:dyDescent="0.25">
      <c r="A6" s="2" t="s">
        <v>10</v>
      </c>
      <c r="B6" s="7">
        <v>1486805020</v>
      </c>
      <c r="C6" s="7">
        <v>1536430904</v>
      </c>
      <c r="D6" s="7">
        <v>1318795208</v>
      </c>
      <c r="E6" s="7">
        <v>959039840</v>
      </c>
      <c r="F6" s="7">
        <v>913820496</v>
      </c>
      <c r="G6" s="7">
        <v>1689275015</v>
      </c>
      <c r="H6" s="5">
        <v>1468404052</v>
      </c>
    </row>
    <row r="7" spans="1:8" x14ac:dyDescent="0.25">
      <c r="A7" s="3" t="s">
        <v>12</v>
      </c>
      <c r="B7" s="8">
        <f t="shared" ref="B7:H7" si="0">B5-B6</f>
        <v>633677257</v>
      </c>
      <c r="C7" s="8">
        <f t="shared" si="0"/>
        <v>662189719</v>
      </c>
      <c r="D7" s="8">
        <f t="shared" si="0"/>
        <v>463769214</v>
      </c>
      <c r="E7" s="8">
        <f t="shared" si="0"/>
        <v>412875801</v>
      </c>
      <c r="F7" s="8">
        <f t="shared" si="0"/>
        <v>408865964</v>
      </c>
      <c r="G7" s="8">
        <f t="shared" si="0"/>
        <v>646207917</v>
      </c>
      <c r="H7" s="8">
        <f t="shared" si="0"/>
        <v>501030283</v>
      </c>
    </row>
    <row r="8" spans="1:8" x14ac:dyDescent="0.25">
      <c r="A8" s="1"/>
      <c r="B8" s="8"/>
      <c r="C8" s="8"/>
      <c r="D8" s="8"/>
      <c r="E8" s="8"/>
      <c r="F8" s="8"/>
    </row>
    <row r="9" spans="1:8" x14ac:dyDescent="0.25">
      <c r="A9" s="3" t="s">
        <v>20</v>
      </c>
      <c r="B9" s="8">
        <f t="shared" ref="B9:H9" si="1">SUM(B10:B11)</f>
        <v>180991165</v>
      </c>
      <c r="C9" s="8">
        <f t="shared" si="1"/>
        <v>198976955</v>
      </c>
      <c r="D9" s="8">
        <f t="shared" si="1"/>
        <v>232743564</v>
      </c>
      <c r="E9" s="8">
        <f t="shared" si="1"/>
        <v>193402686</v>
      </c>
      <c r="F9" s="8">
        <f t="shared" si="1"/>
        <v>190275266</v>
      </c>
      <c r="G9" s="8">
        <f t="shared" si="1"/>
        <v>280209436</v>
      </c>
      <c r="H9" s="8">
        <f t="shared" si="1"/>
        <v>197570343</v>
      </c>
    </row>
    <row r="10" spans="1:8" x14ac:dyDescent="0.25">
      <c r="A10" s="12" t="s">
        <v>22</v>
      </c>
      <c r="B10" s="5">
        <v>147447409</v>
      </c>
      <c r="C10" s="5">
        <v>150883021</v>
      </c>
      <c r="D10" s="5">
        <v>192826189</v>
      </c>
      <c r="E10" s="5">
        <v>166513808</v>
      </c>
      <c r="F10" s="5">
        <v>173596755</v>
      </c>
      <c r="G10" s="5">
        <v>243694149</v>
      </c>
      <c r="H10" s="5">
        <v>169742523</v>
      </c>
    </row>
    <row r="11" spans="1:8" x14ac:dyDescent="0.25">
      <c r="A11" s="12" t="s">
        <v>25</v>
      </c>
      <c r="B11" s="5">
        <v>33543756</v>
      </c>
      <c r="C11" s="5">
        <v>48093934</v>
      </c>
      <c r="D11" s="5">
        <v>39917375</v>
      </c>
      <c r="E11" s="5">
        <v>26888878</v>
      </c>
      <c r="F11" s="5">
        <v>16678511</v>
      </c>
      <c r="G11" s="5">
        <v>36515287</v>
      </c>
      <c r="H11" s="5">
        <v>27827820</v>
      </c>
    </row>
    <row r="12" spans="1:8" x14ac:dyDescent="0.25">
      <c r="A12" s="13" t="s">
        <v>28</v>
      </c>
      <c r="B12" s="8">
        <f t="shared" ref="B12:H12" si="2">B7-B9</f>
        <v>452686092</v>
      </c>
      <c r="C12" s="8">
        <f t="shared" si="2"/>
        <v>463212764</v>
      </c>
      <c r="D12" s="8">
        <f t="shared" si="2"/>
        <v>231025650</v>
      </c>
      <c r="E12" s="8">
        <f t="shared" si="2"/>
        <v>219473115</v>
      </c>
      <c r="F12" s="8">
        <f t="shared" si="2"/>
        <v>218590698</v>
      </c>
      <c r="G12" s="8">
        <f t="shared" si="2"/>
        <v>365998481</v>
      </c>
      <c r="H12" s="8">
        <f t="shared" si="2"/>
        <v>303459940</v>
      </c>
    </row>
    <row r="13" spans="1:8" x14ac:dyDescent="0.25">
      <c r="A13" s="14" t="s">
        <v>33</v>
      </c>
      <c r="B13" s="8"/>
      <c r="C13" s="8"/>
      <c r="D13" s="8"/>
      <c r="E13" s="8"/>
      <c r="F13" s="8"/>
      <c r="G13" s="8"/>
    </row>
    <row r="14" spans="1:8" x14ac:dyDescent="0.25">
      <c r="A14" s="12" t="s">
        <v>35</v>
      </c>
      <c r="B14" s="5">
        <v>238801170</v>
      </c>
      <c r="C14" s="5">
        <v>176659440</v>
      </c>
      <c r="D14" s="5">
        <v>114318204</v>
      </c>
      <c r="E14" s="5">
        <v>128868513</v>
      </c>
      <c r="F14" s="5">
        <v>131957966</v>
      </c>
      <c r="G14" s="5">
        <v>139935748</v>
      </c>
      <c r="H14" s="5">
        <v>130768570</v>
      </c>
    </row>
    <row r="15" spans="1:8" x14ac:dyDescent="0.25">
      <c r="A15" s="12" t="s">
        <v>39</v>
      </c>
      <c r="B15" s="5">
        <v>41338613</v>
      </c>
      <c r="C15" s="5">
        <v>34309280</v>
      </c>
      <c r="D15" s="5">
        <v>49058380</v>
      </c>
      <c r="E15" s="5">
        <v>19364204</v>
      </c>
      <c r="F15" s="5">
        <v>4659016</v>
      </c>
      <c r="G15" s="5">
        <v>1469346</v>
      </c>
      <c r="H15" s="5">
        <v>1743147</v>
      </c>
    </row>
    <row r="16" spans="1:8" x14ac:dyDescent="0.25">
      <c r="A16" s="3" t="s">
        <v>42</v>
      </c>
      <c r="B16" s="5"/>
      <c r="C16" s="5"/>
      <c r="D16" s="5"/>
      <c r="E16" s="5"/>
      <c r="F16" s="5"/>
      <c r="G16" s="5"/>
    </row>
    <row r="17" spans="1:8" x14ac:dyDescent="0.25">
      <c r="A17" s="12" t="s">
        <v>44</v>
      </c>
      <c r="B17" s="5">
        <v>12010644</v>
      </c>
      <c r="C17" s="5">
        <v>15279172</v>
      </c>
      <c r="D17" s="5">
        <v>7893611</v>
      </c>
      <c r="E17" s="5">
        <v>5236610</v>
      </c>
      <c r="F17" s="5">
        <v>4347226</v>
      </c>
      <c r="G17" s="5">
        <v>10834861</v>
      </c>
      <c r="H17" s="5">
        <v>8306406</v>
      </c>
    </row>
    <row r="18" spans="1:8" x14ac:dyDescent="0.25">
      <c r="A18" s="3" t="s">
        <v>47</v>
      </c>
      <c r="B18" s="8">
        <f t="shared" ref="B18:H18" si="3">B12-B14+B15-B17</f>
        <v>243212891</v>
      </c>
      <c r="C18" s="8">
        <f t="shared" si="3"/>
        <v>305583432</v>
      </c>
      <c r="D18" s="8">
        <f t="shared" si="3"/>
        <v>157872215</v>
      </c>
      <c r="E18" s="8">
        <f t="shared" si="3"/>
        <v>104732196</v>
      </c>
      <c r="F18" s="8">
        <f t="shared" si="3"/>
        <v>86944522</v>
      </c>
      <c r="G18" s="8">
        <f t="shared" si="3"/>
        <v>216697218</v>
      </c>
      <c r="H18" s="8">
        <f t="shared" si="3"/>
        <v>166128111</v>
      </c>
    </row>
    <row r="19" spans="1:8" x14ac:dyDescent="0.25">
      <c r="A19" s="12"/>
      <c r="B19" s="5"/>
      <c r="C19" s="5"/>
      <c r="D19" s="5"/>
      <c r="E19" s="5"/>
      <c r="F19" s="5"/>
    </row>
    <row r="20" spans="1:8" x14ac:dyDescent="0.25">
      <c r="A20" s="6" t="s">
        <v>57</v>
      </c>
      <c r="B20" s="8">
        <f t="shared" ref="B20:H20" si="4">SUM(B21:B22)</f>
        <v>-5590412</v>
      </c>
      <c r="C20" s="8">
        <f t="shared" si="4"/>
        <v>32995741</v>
      </c>
      <c r="D20" s="8">
        <f t="shared" si="4"/>
        <v>22307142</v>
      </c>
      <c r="E20" s="8">
        <f t="shared" si="4"/>
        <v>12586047</v>
      </c>
      <c r="F20" s="8">
        <f t="shared" si="4"/>
        <v>14887041</v>
      </c>
      <c r="G20" s="8">
        <f t="shared" si="4"/>
        <v>-33857171</v>
      </c>
      <c r="H20" s="8">
        <f t="shared" si="4"/>
        <v>-52553872</v>
      </c>
    </row>
    <row r="21" spans="1:8" ht="15.75" customHeight="1" x14ac:dyDescent="0.25">
      <c r="A21" s="12" t="s">
        <v>61</v>
      </c>
      <c r="B21" s="5">
        <v>21199106</v>
      </c>
      <c r="C21" s="5">
        <v>35562660</v>
      </c>
      <c r="D21" s="5">
        <v>23680832</v>
      </c>
      <c r="E21" s="5">
        <v>15709829</v>
      </c>
      <c r="F21" s="5">
        <v>13041678</v>
      </c>
      <c r="G21" s="5">
        <v>-32504583</v>
      </c>
      <c r="H21" s="5">
        <v>-24919217</v>
      </c>
    </row>
    <row r="22" spans="1:8" ht="15.75" customHeight="1" x14ac:dyDescent="0.25">
      <c r="A22" s="12" t="s">
        <v>62</v>
      </c>
      <c r="B22" s="5">
        <v>-26789518</v>
      </c>
      <c r="C22" s="5">
        <v>-2566919</v>
      </c>
      <c r="D22" s="5">
        <v>-1373690</v>
      </c>
      <c r="E22" s="5">
        <v>-3123782</v>
      </c>
      <c r="F22" s="5">
        <v>1845363</v>
      </c>
      <c r="G22" s="5">
        <v>-1352588</v>
      </c>
      <c r="H22" s="5">
        <v>-27634655</v>
      </c>
    </row>
    <row r="23" spans="1:8" ht="15.75" customHeight="1" x14ac:dyDescent="0.25">
      <c r="A23" s="1"/>
      <c r="B23" s="8"/>
      <c r="C23" s="8"/>
      <c r="D23" s="8"/>
      <c r="E23" s="8"/>
      <c r="F23" s="8"/>
    </row>
    <row r="24" spans="1:8" ht="15.75" customHeight="1" x14ac:dyDescent="0.25">
      <c r="A24" s="3" t="s">
        <v>63</v>
      </c>
      <c r="B24" s="17">
        <f t="shared" ref="B24:F24" si="5">B18-B20</f>
        <v>248803303</v>
      </c>
      <c r="C24" s="17">
        <f t="shared" si="5"/>
        <v>272587691</v>
      </c>
      <c r="D24" s="17">
        <f t="shared" si="5"/>
        <v>135565073</v>
      </c>
      <c r="E24" s="17">
        <f t="shared" si="5"/>
        <v>92146149</v>
      </c>
      <c r="F24" s="17">
        <f t="shared" si="5"/>
        <v>72057481</v>
      </c>
      <c r="G24" s="17">
        <f t="shared" ref="G24:H24" si="6">G18+G20</f>
        <v>182840047</v>
      </c>
      <c r="H24" s="17">
        <f t="shared" si="6"/>
        <v>113574239</v>
      </c>
    </row>
    <row r="25" spans="1:8" ht="15.75" customHeight="1" x14ac:dyDescent="0.25">
      <c r="A25" s="1"/>
      <c r="B25" s="1"/>
      <c r="C25" s="8"/>
      <c r="D25" s="8"/>
      <c r="E25" s="8"/>
      <c r="F25" s="8"/>
    </row>
    <row r="26" spans="1:8" ht="15.75" customHeight="1" x14ac:dyDescent="0.25">
      <c r="A26" s="3" t="s">
        <v>68</v>
      </c>
      <c r="B26" s="19">
        <f>B24/('1'!B39/10)</f>
        <v>5.0945134988482215</v>
      </c>
      <c r="C26" s="19">
        <f>C24/('1'!C39/10)</f>
        <v>5.5815242590222676</v>
      </c>
      <c r="D26" s="19">
        <f>D24/('1'!D39/10)</f>
        <v>1.5632278478458279</v>
      </c>
      <c r="E26" s="19">
        <f>E24/('1'!E39/10)</f>
        <v>1.0119577107657207</v>
      </c>
      <c r="F26" s="19">
        <f>F24/('1'!F39/10)</f>
        <v>0.79134206157985421</v>
      </c>
      <c r="G26" s="19">
        <f>G24/('1'!G39/10)</f>
        <v>2.0079666638962501</v>
      </c>
      <c r="H26" s="19">
        <f>H24/('1'!H39/10)</f>
        <v>1.2472830188530055</v>
      </c>
    </row>
    <row r="27" spans="1:8" ht="15.75" customHeight="1" x14ac:dyDescent="0.25">
      <c r="A27" s="14" t="s">
        <v>74</v>
      </c>
      <c r="B27" s="5">
        <f>'1'!B39/10</f>
        <v>48837500</v>
      </c>
      <c r="C27" s="5">
        <f>'1'!C39/10</f>
        <v>48837500</v>
      </c>
      <c r="D27" s="5">
        <f>'1'!D39/10</f>
        <v>86721250</v>
      </c>
      <c r="E27" s="5">
        <f>'1'!E39/10</f>
        <v>91057312</v>
      </c>
      <c r="F27" s="5">
        <f>'1'!F39/10</f>
        <v>91057312</v>
      </c>
      <c r="G27" s="5">
        <f>'1'!G39/10</f>
        <v>91057312</v>
      </c>
      <c r="H27" s="5">
        <f>'1'!H39/10</f>
        <v>91057312</v>
      </c>
    </row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spans="1:1" ht="15.75" customHeight="1" x14ac:dyDescent="0.2"/>
    <row r="34" spans="1:1" ht="15.75" customHeight="1" x14ac:dyDescent="0.2"/>
    <row r="35" spans="1:1" ht="15.75" customHeight="1" x14ac:dyDescent="0.2"/>
    <row r="36" spans="1:1" ht="15.75" customHeight="1" x14ac:dyDescent="0.2"/>
    <row r="37" spans="1:1" ht="15.75" customHeight="1" x14ac:dyDescent="0.2"/>
    <row r="38" spans="1:1" ht="15.75" customHeight="1" x14ac:dyDescent="0.2"/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5">
      <c r="A46" s="12"/>
    </row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M15" sqref="M15"/>
    </sheetView>
  </sheetViews>
  <sheetFormatPr defaultColWidth="12.625" defaultRowHeight="15" customHeight="1" x14ac:dyDescent="0.2"/>
  <cols>
    <col min="1" max="1" width="34.125" customWidth="1"/>
    <col min="2" max="2" width="12.75" customWidth="1"/>
    <col min="3" max="3" width="12.625" customWidth="1"/>
    <col min="4" max="6" width="12.75" customWidth="1"/>
    <col min="7" max="8" width="11.875" customWidth="1"/>
    <col min="9" max="26" width="7.625" customWidth="1"/>
  </cols>
  <sheetData>
    <row r="1" spans="1:8" x14ac:dyDescent="0.25">
      <c r="A1" s="1" t="s">
        <v>0</v>
      </c>
    </row>
    <row r="2" spans="1:8" x14ac:dyDescent="0.25">
      <c r="A2" s="1" t="s">
        <v>2</v>
      </c>
    </row>
    <row r="3" spans="1:8" x14ac:dyDescent="0.25">
      <c r="A3" s="2" t="s">
        <v>4</v>
      </c>
    </row>
    <row r="4" spans="1:8" x14ac:dyDescent="0.25">
      <c r="B4" s="2">
        <v>2013</v>
      </c>
      <c r="C4" s="2">
        <v>2014</v>
      </c>
      <c r="D4" s="2">
        <v>2015</v>
      </c>
      <c r="E4" s="2">
        <v>2016</v>
      </c>
      <c r="F4" s="2">
        <v>2017</v>
      </c>
      <c r="G4" s="2">
        <v>2018</v>
      </c>
      <c r="H4" s="2">
        <v>2019</v>
      </c>
    </row>
    <row r="5" spans="1:8" x14ac:dyDescent="0.25">
      <c r="A5" s="3" t="s">
        <v>5</v>
      </c>
    </row>
    <row r="6" spans="1:8" x14ac:dyDescent="0.25">
      <c r="A6" s="2" t="s">
        <v>7</v>
      </c>
      <c r="B6" s="5">
        <v>2171549364</v>
      </c>
      <c r="C6" s="5">
        <v>2316275200</v>
      </c>
      <c r="D6" s="5">
        <v>1922366230</v>
      </c>
      <c r="E6" s="5">
        <v>1766509845</v>
      </c>
      <c r="F6" s="5">
        <v>1461337745</v>
      </c>
      <c r="G6" s="5">
        <v>1998663199</v>
      </c>
      <c r="H6" s="5">
        <v>2129186311</v>
      </c>
    </row>
    <row r="7" spans="1:8" ht="15.75" x14ac:dyDescent="0.25">
      <c r="A7" s="9" t="s">
        <v>11</v>
      </c>
      <c r="B7" s="5">
        <v>-1582360182</v>
      </c>
      <c r="C7" s="5">
        <v>-1817480611</v>
      </c>
      <c r="D7" s="5">
        <v>-1564049028</v>
      </c>
      <c r="E7" s="5">
        <v>-995428704</v>
      </c>
      <c r="F7" s="5">
        <v>-1113426825</v>
      </c>
      <c r="G7" s="5">
        <v>-1678610691</v>
      </c>
      <c r="H7" s="5">
        <v>-1616001089</v>
      </c>
    </row>
    <row r="8" spans="1:8" ht="15.75" x14ac:dyDescent="0.25">
      <c r="A8" s="9" t="s">
        <v>13</v>
      </c>
      <c r="B8" s="5">
        <v>-137154107</v>
      </c>
      <c r="C8" s="5">
        <v>-176325497</v>
      </c>
      <c r="D8" s="5">
        <v>-227558145</v>
      </c>
      <c r="E8" s="5">
        <v>-10489225</v>
      </c>
      <c r="F8" s="5">
        <v>-10884408</v>
      </c>
      <c r="G8" s="5">
        <v>0</v>
      </c>
    </row>
    <row r="9" spans="1:8" ht="15.75" x14ac:dyDescent="0.25">
      <c r="A9" s="9" t="s">
        <v>15</v>
      </c>
      <c r="B9" s="5"/>
      <c r="C9" s="5"/>
      <c r="D9" s="5"/>
      <c r="E9" s="5"/>
      <c r="F9" s="5"/>
      <c r="G9" s="5">
        <v>-17556304</v>
      </c>
      <c r="H9" s="5">
        <v>-15195054</v>
      </c>
    </row>
    <row r="10" spans="1:8" ht="15.75" x14ac:dyDescent="0.25">
      <c r="A10" s="9" t="s">
        <v>18</v>
      </c>
      <c r="B10" s="5">
        <v>-236270497</v>
      </c>
      <c r="C10" s="5">
        <v>-175378568</v>
      </c>
      <c r="D10" s="5">
        <v>-114318204</v>
      </c>
      <c r="E10" s="5">
        <v>-116076579</v>
      </c>
      <c r="F10" s="5">
        <v>-131844646</v>
      </c>
      <c r="G10" s="5">
        <v>-148874788</v>
      </c>
      <c r="H10" s="5">
        <v>-131670501</v>
      </c>
    </row>
    <row r="11" spans="1:8" ht="15.75" x14ac:dyDescent="0.25">
      <c r="A11" s="10"/>
      <c r="B11" s="11">
        <f t="shared" ref="B11:H11" si="0">SUM(B6:B10)</f>
        <v>215764578</v>
      </c>
      <c r="C11" s="11">
        <f t="shared" si="0"/>
        <v>147090524</v>
      </c>
      <c r="D11" s="11">
        <f t="shared" si="0"/>
        <v>16440853</v>
      </c>
      <c r="E11" s="11">
        <f t="shared" si="0"/>
        <v>644515337</v>
      </c>
      <c r="F11" s="11">
        <f t="shared" si="0"/>
        <v>205181866</v>
      </c>
      <c r="G11" s="11">
        <f t="shared" si="0"/>
        <v>153621416</v>
      </c>
      <c r="H11" s="11">
        <f t="shared" si="0"/>
        <v>366319667</v>
      </c>
    </row>
    <row r="12" spans="1:8" ht="15.75" x14ac:dyDescent="0.25">
      <c r="A12" s="10"/>
    </row>
    <row r="13" spans="1:8" x14ac:dyDescent="0.25">
      <c r="A13" s="3" t="s">
        <v>23</v>
      </c>
    </row>
    <row r="14" spans="1:8" x14ac:dyDescent="0.25">
      <c r="A14" s="2" t="s">
        <v>26</v>
      </c>
      <c r="B14" s="5">
        <v>-53338274</v>
      </c>
      <c r="C14" s="5">
        <v>-15726779</v>
      </c>
      <c r="D14" s="5">
        <v>-591961154</v>
      </c>
      <c r="E14" s="5">
        <v>-1221116231</v>
      </c>
      <c r="F14" s="5">
        <v>-255338531</v>
      </c>
      <c r="G14" s="5">
        <v>-25686286</v>
      </c>
      <c r="H14" s="5">
        <v>-21833619</v>
      </c>
    </row>
    <row r="15" spans="1:8" x14ac:dyDescent="0.25">
      <c r="A15" s="2" t="s">
        <v>30</v>
      </c>
      <c r="B15" s="5">
        <v>0</v>
      </c>
      <c r="C15" s="5">
        <v>11370000</v>
      </c>
      <c r="D15" s="5">
        <v>15000000</v>
      </c>
      <c r="E15" s="5">
        <v>0</v>
      </c>
      <c r="F15" s="5">
        <v>5450000</v>
      </c>
      <c r="G15" s="5">
        <v>100000</v>
      </c>
    </row>
    <row r="16" spans="1:8" x14ac:dyDescent="0.25">
      <c r="A16" s="2" t="s">
        <v>16</v>
      </c>
      <c r="B16" s="5">
        <v>-540000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</row>
    <row r="17" spans="1:8" x14ac:dyDescent="0.25">
      <c r="A17" s="12" t="s">
        <v>32</v>
      </c>
      <c r="B17" s="5">
        <v>144373472</v>
      </c>
      <c r="C17" s="5">
        <v>113145534</v>
      </c>
      <c r="D17" s="5">
        <v>78121213</v>
      </c>
      <c r="E17" s="5">
        <v>-1438186</v>
      </c>
      <c r="F17" s="5">
        <v>-952710</v>
      </c>
      <c r="G17" s="5">
        <v>-1143390</v>
      </c>
      <c r="H17" s="5">
        <v>-4553819</v>
      </c>
    </row>
    <row r="18" spans="1:8" x14ac:dyDescent="0.25">
      <c r="A18" s="1"/>
      <c r="B18" s="11">
        <f t="shared" ref="B18:H18" si="1">SUM(B14:B17)</f>
        <v>90495198</v>
      </c>
      <c r="C18" s="11">
        <f t="shared" si="1"/>
        <v>108788755</v>
      </c>
      <c r="D18" s="11">
        <f t="shared" si="1"/>
        <v>-498839941</v>
      </c>
      <c r="E18" s="11">
        <f t="shared" si="1"/>
        <v>-1222554417</v>
      </c>
      <c r="F18" s="11">
        <f t="shared" si="1"/>
        <v>-250841241</v>
      </c>
      <c r="G18" s="11">
        <f t="shared" si="1"/>
        <v>-26729676</v>
      </c>
      <c r="H18" s="11">
        <f t="shared" si="1"/>
        <v>-26387438</v>
      </c>
    </row>
    <row r="20" spans="1:8" x14ac:dyDescent="0.25">
      <c r="A20" s="3" t="s">
        <v>36</v>
      </c>
    </row>
    <row r="21" spans="1:8" ht="15.75" customHeight="1" x14ac:dyDescent="0.25">
      <c r="A21" s="12" t="s">
        <v>38</v>
      </c>
      <c r="B21" s="12">
        <v>0</v>
      </c>
      <c r="C21" s="12">
        <v>0</v>
      </c>
      <c r="D21" s="5">
        <v>1050000000</v>
      </c>
      <c r="E21" s="12">
        <v>0</v>
      </c>
      <c r="F21" s="12">
        <v>0</v>
      </c>
    </row>
    <row r="22" spans="1:8" ht="15.75" customHeight="1" x14ac:dyDescent="0.25">
      <c r="A22" s="12" t="s">
        <v>40</v>
      </c>
      <c r="B22" s="5">
        <v>-202919820</v>
      </c>
      <c r="C22" s="5">
        <v>-251068265</v>
      </c>
      <c r="D22" s="5">
        <v>-54185041</v>
      </c>
      <c r="E22" s="5">
        <v>490485934</v>
      </c>
      <c r="F22" s="5">
        <v>-39436259</v>
      </c>
      <c r="G22" s="5">
        <v>-139711392</v>
      </c>
      <c r="H22" s="5">
        <v>-145375036</v>
      </c>
    </row>
    <row r="23" spans="1:8" ht="15.75" customHeight="1" x14ac:dyDescent="0.25">
      <c r="A23" s="12" t="s">
        <v>43</v>
      </c>
      <c r="B23" s="5">
        <v>600810445</v>
      </c>
      <c r="C23" s="5">
        <v>598105090</v>
      </c>
      <c r="D23" s="5">
        <v>471170775</v>
      </c>
      <c r="E23" s="5">
        <v>292246067</v>
      </c>
      <c r="F23" s="5">
        <v>438411390</v>
      </c>
      <c r="G23" s="5">
        <v>505771478</v>
      </c>
      <c r="H23" s="5">
        <v>357985694</v>
      </c>
    </row>
    <row r="24" spans="1:8" ht="15.75" customHeight="1" x14ac:dyDescent="0.25">
      <c r="A24" s="12" t="s">
        <v>45</v>
      </c>
      <c r="B24" s="5">
        <v>-691396281</v>
      </c>
      <c r="C24" s="5">
        <v>-600810445</v>
      </c>
      <c r="D24" s="5">
        <v>-598105090</v>
      </c>
      <c r="E24" s="5">
        <v>-471170775</v>
      </c>
      <c r="F24" s="5">
        <v>-292246067</v>
      </c>
      <c r="G24" s="5">
        <v>-438411390</v>
      </c>
      <c r="H24" s="5">
        <v>-505771478</v>
      </c>
    </row>
    <row r="25" spans="1:8" ht="15.75" customHeight="1" x14ac:dyDescent="0.25">
      <c r="A25" s="12" t="s">
        <v>46</v>
      </c>
      <c r="B25" s="5">
        <v>-16997000</v>
      </c>
      <c r="C25" s="5">
        <v>0</v>
      </c>
      <c r="D25" s="5">
        <v>-38348500</v>
      </c>
      <c r="E25" s="5">
        <v>-63275025</v>
      </c>
      <c r="F25" s="5">
        <v>-66438777</v>
      </c>
      <c r="G25" s="5">
        <v>-66438777</v>
      </c>
      <c r="H25" s="5">
        <v>-44292518</v>
      </c>
    </row>
    <row r="26" spans="1:8" ht="15.75" customHeight="1" x14ac:dyDescent="0.25">
      <c r="A26" s="1"/>
      <c r="B26" s="11">
        <f t="shared" ref="B26:H26" si="2">SUM(B21:B25)</f>
        <v>-310502656</v>
      </c>
      <c r="C26" s="11">
        <f t="shared" si="2"/>
        <v>-253773620</v>
      </c>
      <c r="D26" s="11">
        <f t="shared" si="2"/>
        <v>830532144</v>
      </c>
      <c r="E26" s="11">
        <f t="shared" si="2"/>
        <v>248286201</v>
      </c>
      <c r="F26" s="11">
        <f t="shared" si="2"/>
        <v>40290287</v>
      </c>
      <c r="G26" s="11">
        <f t="shared" si="2"/>
        <v>-138790081</v>
      </c>
      <c r="H26" s="11">
        <f t="shared" si="2"/>
        <v>-337453338</v>
      </c>
    </row>
    <row r="27" spans="1:8" ht="15.75" customHeight="1" x14ac:dyDescent="0.2"/>
    <row r="28" spans="1:8" ht="15.75" customHeight="1" x14ac:dyDescent="0.25">
      <c r="A28" s="1" t="s">
        <v>51</v>
      </c>
      <c r="B28" s="8">
        <f t="shared" ref="B28:H28" si="3">B26+B18+B11</f>
        <v>-4242880</v>
      </c>
      <c r="C28" s="8">
        <f t="shared" si="3"/>
        <v>2105659</v>
      </c>
      <c r="D28" s="8">
        <f t="shared" si="3"/>
        <v>348133056</v>
      </c>
      <c r="E28" s="8">
        <f t="shared" si="3"/>
        <v>-329752879</v>
      </c>
      <c r="F28" s="8">
        <f t="shared" si="3"/>
        <v>-5369088</v>
      </c>
      <c r="G28" s="8">
        <f t="shared" si="3"/>
        <v>-11898341</v>
      </c>
      <c r="H28" s="8">
        <f t="shared" si="3"/>
        <v>2478891</v>
      </c>
    </row>
    <row r="29" spans="1:8" ht="15.75" customHeight="1" x14ac:dyDescent="0.25">
      <c r="A29" s="14" t="s">
        <v>54</v>
      </c>
      <c r="B29" s="5">
        <v>10158662</v>
      </c>
      <c r="C29" s="5">
        <v>5915782</v>
      </c>
      <c r="D29" s="5">
        <v>8021442</v>
      </c>
      <c r="E29" s="5">
        <v>356154498</v>
      </c>
      <c r="F29" s="5">
        <v>26401619</v>
      </c>
      <c r="G29" s="5">
        <v>21032531</v>
      </c>
      <c r="H29" s="5">
        <v>9134190</v>
      </c>
    </row>
    <row r="30" spans="1:8" ht="15.75" customHeight="1" x14ac:dyDescent="0.25">
      <c r="A30" s="3" t="s">
        <v>65</v>
      </c>
      <c r="B30" s="8">
        <f t="shared" ref="B30:H30" si="4">B28+B29</f>
        <v>5915782</v>
      </c>
      <c r="C30" s="8">
        <f t="shared" si="4"/>
        <v>8021441</v>
      </c>
      <c r="D30" s="8">
        <f t="shared" si="4"/>
        <v>356154498</v>
      </c>
      <c r="E30" s="8">
        <f t="shared" si="4"/>
        <v>26401619</v>
      </c>
      <c r="F30" s="8">
        <f t="shared" si="4"/>
        <v>21032531</v>
      </c>
      <c r="G30" s="8">
        <f t="shared" si="4"/>
        <v>9134190</v>
      </c>
      <c r="H30" s="8">
        <f t="shared" si="4"/>
        <v>11613081</v>
      </c>
    </row>
    <row r="31" spans="1:8" ht="15.75" customHeight="1" x14ac:dyDescent="0.2"/>
    <row r="32" spans="1:8" ht="15.75" customHeight="1" x14ac:dyDescent="0.25">
      <c r="A32" s="3" t="s">
        <v>66</v>
      </c>
      <c r="B32" s="18">
        <f>B11/('1'!B39/10)</f>
        <v>4.4180102994625035</v>
      </c>
      <c r="C32" s="18">
        <f>C11/('1'!C39/10)</f>
        <v>3.0118356590734581</v>
      </c>
      <c r="D32" s="18">
        <f>D11/('1'!D39/10)</f>
        <v>0.18958274932614555</v>
      </c>
      <c r="E32" s="18">
        <f>E11/('1'!E39/10)</f>
        <v>7.0781283001193795</v>
      </c>
      <c r="F32" s="18">
        <f>F11/('1'!F39/10)</f>
        <v>2.2533266301557417</v>
      </c>
      <c r="G32" s="18">
        <f>G11/('1'!G39/10)</f>
        <v>1.687084898794289</v>
      </c>
      <c r="H32" s="18">
        <f>H11/('1'!H39/10)</f>
        <v>4.0229571788809224</v>
      </c>
    </row>
    <row r="33" spans="1:8" ht="15.75" customHeight="1" x14ac:dyDescent="0.25">
      <c r="A33" s="3" t="s">
        <v>71</v>
      </c>
      <c r="B33" s="5">
        <f>'1'!B39/10</f>
        <v>48837500</v>
      </c>
      <c r="C33" s="5">
        <f>'1'!C39/10</f>
        <v>48837500</v>
      </c>
      <c r="D33" s="5">
        <f>'1'!D39/10</f>
        <v>86721250</v>
      </c>
      <c r="E33" s="5">
        <f>'1'!E39/10</f>
        <v>91057312</v>
      </c>
      <c r="F33" s="5">
        <f>'1'!F39/10</f>
        <v>91057312</v>
      </c>
      <c r="G33" s="5">
        <f>'1'!G39/10</f>
        <v>91057312</v>
      </c>
      <c r="H33" s="5">
        <f>'1'!H39/10</f>
        <v>91057312</v>
      </c>
    </row>
    <row r="34" spans="1:8" ht="15.75" customHeight="1" x14ac:dyDescent="0.2"/>
    <row r="35" spans="1:8" ht="15.75" customHeight="1" x14ac:dyDescent="0.2"/>
    <row r="36" spans="1:8" ht="15.75" customHeight="1" x14ac:dyDescent="0.2"/>
    <row r="37" spans="1:8" ht="15.75" customHeight="1" x14ac:dyDescent="0.2"/>
    <row r="38" spans="1:8" ht="15.75" customHeight="1" x14ac:dyDescent="0.2"/>
    <row r="39" spans="1:8" ht="15.75" customHeight="1" x14ac:dyDescent="0.2"/>
    <row r="40" spans="1:8" ht="15.75" customHeight="1" x14ac:dyDescent="0.2"/>
    <row r="41" spans="1:8" ht="15.75" customHeight="1" x14ac:dyDescent="0.2"/>
    <row r="42" spans="1:8" ht="15.75" customHeight="1" x14ac:dyDescent="0.2"/>
    <row r="43" spans="1:8" ht="15.75" customHeight="1" x14ac:dyDescent="0.2"/>
    <row r="44" spans="1:8" ht="15.75" customHeight="1" x14ac:dyDescent="0.2"/>
    <row r="45" spans="1:8" ht="15.75" customHeight="1" x14ac:dyDescent="0.2"/>
    <row r="46" spans="1:8" ht="15.75" customHeight="1" x14ac:dyDescent="0.2"/>
    <row r="47" spans="1:8" ht="15.75" customHeight="1" x14ac:dyDescent="0.2"/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 x14ac:dyDescent="0.2"/>
  <cols>
    <col min="1" max="1" width="27.375" customWidth="1"/>
    <col min="2" max="26" width="7.625" customWidth="1"/>
  </cols>
  <sheetData>
    <row r="1" spans="1:8" x14ac:dyDescent="0.25">
      <c r="A1" s="1" t="s">
        <v>0</v>
      </c>
    </row>
    <row r="2" spans="1:8" x14ac:dyDescent="0.25">
      <c r="A2" s="1" t="s">
        <v>77</v>
      </c>
    </row>
    <row r="3" spans="1:8" x14ac:dyDescent="0.25">
      <c r="A3" s="2" t="s">
        <v>4</v>
      </c>
    </row>
    <row r="4" spans="1:8" x14ac:dyDescent="0.25">
      <c r="B4" s="2">
        <v>2013</v>
      </c>
      <c r="C4" s="2">
        <v>2014</v>
      </c>
      <c r="D4" s="2">
        <v>2015</v>
      </c>
      <c r="E4" s="2">
        <v>2016</v>
      </c>
      <c r="F4" s="2">
        <v>2017</v>
      </c>
      <c r="G4" s="2">
        <v>2018</v>
      </c>
      <c r="H4" s="2">
        <v>2019</v>
      </c>
    </row>
    <row r="5" spans="1:8" x14ac:dyDescent="0.25">
      <c r="A5" s="2" t="s">
        <v>78</v>
      </c>
      <c r="B5" s="22">
        <f>'2'!B24/'1'!B18</f>
        <v>6.7585103083260906E-2</v>
      </c>
      <c r="C5" s="22">
        <f>'2'!C24/'1'!C18</f>
        <v>7.8095078767316667E-2</v>
      </c>
      <c r="D5" s="22">
        <f>'2'!D24/'1'!D18</f>
        <v>3.0933256905643889E-2</v>
      </c>
      <c r="E5" s="22">
        <f>'2'!E24/'1'!E18</f>
        <v>1.9305834518452605E-2</v>
      </c>
      <c r="F5" s="22">
        <f>'2'!F24/'1'!F18</f>
        <v>1.4850315616149731E-2</v>
      </c>
      <c r="G5" s="22">
        <f>'2'!G24/'1'!G18</f>
        <v>3.5120132839782318E-2</v>
      </c>
      <c r="H5" s="22">
        <f>'2'!H24/'1'!H18</f>
        <v>2.3480611350937469E-2</v>
      </c>
    </row>
    <row r="6" spans="1:8" x14ac:dyDescent="0.25">
      <c r="A6" s="2" t="s">
        <v>79</v>
      </c>
      <c r="B6" s="22">
        <f>'2'!B24/'1'!B38</f>
        <v>0.12365515153295314</v>
      </c>
      <c r="C6" s="22">
        <f>'2'!C24/'1'!C38</f>
        <v>0.11931206440135227</v>
      </c>
      <c r="D6" s="22">
        <f>'2'!D24/'1'!D38</f>
        <v>3.9501714933548142E-2</v>
      </c>
      <c r="E6" s="22">
        <f>'2'!E24/'1'!E38</f>
        <v>2.6626068888104863E-2</v>
      </c>
      <c r="F6" s="22">
        <f>'2'!F24/'1'!F38</f>
        <v>2.0787602794834714E-2</v>
      </c>
      <c r="G6" s="22">
        <f>'2'!G24/'1'!G38</f>
        <v>5.1033162765236895E-2</v>
      </c>
      <c r="H6" s="22">
        <f>'2'!H24/'1'!H38</f>
        <v>3.1098755038027281E-2</v>
      </c>
    </row>
    <row r="7" spans="1:8" x14ac:dyDescent="0.25">
      <c r="A7" s="2" t="s">
        <v>80</v>
      </c>
      <c r="B7" s="22">
        <f>('1'!B23+'1'!B24)/'1'!B38</f>
        <v>5.9153414792568006E-2</v>
      </c>
      <c r="C7" s="22">
        <f>('1'!C23+'1'!C24)/'1'!C38</f>
        <v>5.1158320518568945E-3</v>
      </c>
      <c r="D7" s="22">
        <f>('1'!D23+'1'!D24)/'1'!D38</f>
        <v>3.7675159998672283E-2</v>
      </c>
      <c r="E7" s="22">
        <f>('1'!E23+'1'!E24)/'1'!E38</f>
        <v>0.14888294320794326</v>
      </c>
      <c r="F7" s="22">
        <f>('1'!F23+'1'!F24)/'1'!F38</f>
        <v>0.12600710304158202</v>
      </c>
      <c r="G7" s="22">
        <f>('1'!G23+'1'!G24)/'1'!G38</f>
        <v>7.163793900404522E-2</v>
      </c>
      <c r="H7" s="22">
        <f>('1'!H23+'1'!H24)/'1'!H38</f>
        <v>2.5315836047859603E-2</v>
      </c>
    </row>
    <row r="8" spans="1:8" x14ac:dyDescent="0.25">
      <c r="A8" s="2" t="s">
        <v>81</v>
      </c>
      <c r="B8" s="23">
        <f>'1'!B11/'1'!B28</f>
        <v>1.2895617583471222</v>
      </c>
      <c r="C8" s="23">
        <f>'1'!C11/'1'!C28</f>
        <v>1.6688516176180554</v>
      </c>
      <c r="D8" s="23">
        <f>'1'!D11/'1'!D28</f>
        <v>3.08192741040647</v>
      </c>
      <c r="E8" s="23">
        <f>'1'!E11/'1'!E28</f>
        <v>2.0913603136569656</v>
      </c>
      <c r="F8" s="23">
        <f>'1'!F11/'1'!F28</f>
        <v>1.6191922630442646</v>
      </c>
      <c r="G8" s="23">
        <f>'1'!G11/'1'!G28</f>
        <v>1.4660198540681095</v>
      </c>
      <c r="H8" s="23">
        <f>'1'!H11/'1'!H28</f>
        <v>1.6639846097395319</v>
      </c>
    </row>
    <row r="9" spans="1:8" x14ac:dyDescent="0.25">
      <c r="A9" s="2" t="s">
        <v>82</v>
      </c>
      <c r="B9" s="22">
        <f>'2'!B24/'2'!B5</f>
        <v>0.11733335651925375</v>
      </c>
      <c r="C9" s="22">
        <f>'2'!C24/'2'!C5</f>
        <v>0.1239812308446631</v>
      </c>
      <c r="D9" s="22">
        <f>'2'!D24/'2'!D5</f>
        <v>7.6050588313604298E-2</v>
      </c>
      <c r="E9" s="22">
        <f>'2'!E24/'2'!E5</f>
        <v>6.7166045962442675E-2</v>
      </c>
      <c r="F9" s="22">
        <f>'2'!F24/'2'!F5</f>
        <v>5.4478127038512209E-2</v>
      </c>
      <c r="G9" s="22">
        <f>'2'!G24/'2'!G5</f>
        <v>7.8287896903371595E-2</v>
      </c>
      <c r="H9" s="22">
        <f>'2'!H24/'2'!H5</f>
        <v>5.7668456866829226E-2</v>
      </c>
    </row>
    <row r="10" spans="1:8" x14ac:dyDescent="0.25">
      <c r="A10" s="2" t="s">
        <v>83</v>
      </c>
      <c r="B10" s="22">
        <f>'2'!B12/'2'!B5</f>
        <v>0.21348261049389566</v>
      </c>
      <c r="C10" s="22">
        <f>'2'!C12/'2'!C5</f>
        <v>0.21068335262313237</v>
      </c>
      <c r="D10" s="22">
        <f>'2'!D12/'2'!D5</f>
        <v>0.1296029737544038</v>
      </c>
      <c r="E10" s="22">
        <f>'2'!E12/'2'!E5</f>
        <v>0.15997566354737697</v>
      </c>
      <c r="F10" s="22">
        <f>'2'!F12/'2'!F5</f>
        <v>0.16526267154802507</v>
      </c>
      <c r="G10" s="22">
        <f>'2'!G12/'2'!G5</f>
        <v>0.15671211978696661</v>
      </c>
      <c r="H10" s="22">
        <f>'2'!H12/'2'!H5</f>
        <v>0.15408482253357281</v>
      </c>
    </row>
    <row r="11" spans="1:8" x14ac:dyDescent="0.25">
      <c r="A11" s="2" t="s">
        <v>84</v>
      </c>
      <c r="B11" s="22">
        <f>'2'!B24/('1'!B38+'1'!B23+'1'!B24)</f>
        <v>0.1167490467442534</v>
      </c>
      <c r="C11" s="22">
        <f>'2'!C24/('1'!C38+'1'!C23+'1'!C24)</f>
        <v>0.11870479062874477</v>
      </c>
      <c r="D11" s="22">
        <f>'2'!D24/('1'!D38+'1'!D23+'1'!D24)</f>
        <v>3.8067515207359001E-2</v>
      </c>
      <c r="E11" s="22">
        <f>'2'!E24/('1'!E38+'1'!E23+'1'!E24)</f>
        <v>2.3175615101185858E-2</v>
      </c>
      <c r="F11" s="22">
        <f>'2'!F24/('1'!F38+'1'!F23+'1'!F24)</f>
        <v>1.8461342507239097E-2</v>
      </c>
      <c r="G11" s="22">
        <f>'2'!G24/('1'!G38+'1'!G23+'1'!G24)</f>
        <v>4.7621646180860212E-2</v>
      </c>
      <c r="H11" s="22">
        <f>'2'!H24/('1'!H38+'1'!H23+'1'!H24)</f>
        <v>3.0330902873693309E-2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2020-04-12T16:11:09Z</dcterms:modified>
</cp:coreProperties>
</file>