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C13" i="3"/>
  <c r="I13" i="3" l="1"/>
  <c r="B11" i="1"/>
  <c r="C11" i="1"/>
  <c r="D11" i="1"/>
  <c r="E11" i="1"/>
  <c r="F11" i="1"/>
  <c r="G11" i="1"/>
  <c r="H11" i="1"/>
  <c r="I11" i="1"/>
  <c r="I31" i="3" l="1"/>
  <c r="I24" i="3"/>
  <c r="I19" i="3"/>
  <c r="I19" i="2"/>
  <c r="I7" i="2"/>
  <c r="I12" i="2" s="1"/>
  <c r="I52" i="1"/>
  <c r="I47" i="1"/>
  <c r="I51" i="1" s="1"/>
  <c r="I38" i="1"/>
  <c r="I30" i="1"/>
  <c r="I19" i="1"/>
  <c r="I20" i="1" s="1"/>
  <c r="I26" i="3" l="1"/>
  <c r="I28" i="3" s="1"/>
  <c r="I18" i="2"/>
  <c r="I23" i="2" s="1"/>
  <c r="I5" i="4" s="1"/>
  <c r="I10" i="4"/>
  <c r="I39" i="1"/>
  <c r="I48" i="1" s="1"/>
  <c r="I8" i="4"/>
  <c r="I7" i="4"/>
  <c r="B47" i="1"/>
  <c r="I6" i="4" l="1"/>
  <c r="I11" i="4"/>
  <c r="I25" i="2"/>
  <c r="I9" i="4"/>
  <c r="C52" i="1"/>
  <c r="D52" i="1"/>
  <c r="E52" i="1"/>
  <c r="F52" i="1"/>
  <c r="G52" i="1"/>
  <c r="H52" i="1"/>
  <c r="B52" i="1"/>
  <c r="G24" i="3" l="1"/>
  <c r="H24" i="3"/>
  <c r="G19" i="3"/>
  <c r="H19" i="3"/>
  <c r="G13" i="3"/>
  <c r="H10" i="3"/>
  <c r="H13" i="3" s="1"/>
  <c r="H31" i="3" s="1"/>
  <c r="F19" i="2"/>
  <c r="G19" i="2"/>
  <c r="H19" i="2"/>
  <c r="G7" i="2"/>
  <c r="H7" i="2"/>
  <c r="G38" i="1"/>
  <c r="H38" i="1"/>
  <c r="G30" i="1"/>
  <c r="H30" i="1"/>
  <c r="G47" i="1"/>
  <c r="G7" i="4" s="1"/>
  <c r="H47" i="1"/>
  <c r="H7" i="4" s="1"/>
  <c r="G19" i="1"/>
  <c r="H19" i="1"/>
  <c r="C24" i="3"/>
  <c r="D24" i="3"/>
  <c r="E24" i="3"/>
  <c r="F24" i="3"/>
  <c r="B24" i="3"/>
  <c r="C19" i="3"/>
  <c r="D19" i="3"/>
  <c r="E19" i="3"/>
  <c r="F19" i="3"/>
  <c r="B19" i="3"/>
  <c r="D13" i="3"/>
  <c r="D31" i="3" s="1"/>
  <c r="E13" i="3"/>
  <c r="E31" i="3" s="1"/>
  <c r="F31" i="3"/>
  <c r="B13" i="3"/>
  <c r="C19" i="2"/>
  <c r="D19" i="2"/>
  <c r="E19" i="2"/>
  <c r="B19" i="2"/>
  <c r="C7" i="2"/>
  <c r="C12" i="2" s="1"/>
  <c r="D7" i="2"/>
  <c r="D12" i="2" s="1"/>
  <c r="E7" i="2"/>
  <c r="E12" i="2" s="1"/>
  <c r="F7" i="2"/>
  <c r="F12" i="2" s="1"/>
  <c r="B7" i="2"/>
  <c r="B12" i="2" s="1"/>
  <c r="B10" i="4" s="1"/>
  <c r="B19" i="1"/>
  <c r="C19" i="1"/>
  <c r="D19" i="1"/>
  <c r="E19" i="1"/>
  <c r="F19" i="1"/>
  <c r="E26" i="3" l="1"/>
  <c r="E28" i="3" s="1"/>
  <c r="H12" i="2"/>
  <c r="H18" i="2" s="1"/>
  <c r="H23" i="2" s="1"/>
  <c r="B31" i="3"/>
  <c r="B26" i="3"/>
  <c r="G26" i="3"/>
  <c r="G28" i="3" s="1"/>
  <c r="G12" i="2"/>
  <c r="G10" i="4" s="1"/>
  <c r="B28" i="3"/>
  <c r="C26" i="3"/>
  <c r="C28" i="3" s="1"/>
  <c r="H8" i="4"/>
  <c r="H51" i="1"/>
  <c r="G8" i="4"/>
  <c r="H20" i="1"/>
  <c r="G20" i="1"/>
  <c r="G39" i="1"/>
  <c r="G48" i="1" s="1"/>
  <c r="E10" i="4"/>
  <c r="E18" i="2"/>
  <c r="E23" i="2" s="1"/>
  <c r="D10" i="4"/>
  <c r="D18" i="2"/>
  <c r="D23" i="2" s="1"/>
  <c r="C10" i="4"/>
  <c r="C18" i="2"/>
  <c r="C23" i="2" s="1"/>
  <c r="F10" i="4"/>
  <c r="F18" i="2"/>
  <c r="F23" i="2" s="1"/>
  <c r="F26" i="3"/>
  <c r="F28" i="3" s="1"/>
  <c r="B18" i="2"/>
  <c r="B23" i="2" s="1"/>
  <c r="G51" i="1"/>
  <c r="H39" i="1"/>
  <c r="H48" i="1" s="1"/>
  <c r="H26" i="3"/>
  <c r="H28" i="3" s="1"/>
  <c r="G31" i="3"/>
  <c r="C31" i="3"/>
  <c r="D26" i="3"/>
  <c r="D28" i="3" s="1"/>
  <c r="F38" i="1"/>
  <c r="F8" i="4" s="1"/>
  <c r="E38" i="1"/>
  <c r="E8" i="4" s="1"/>
  <c r="D38" i="1"/>
  <c r="D8" i="4" s="1"/>
  <c r="C38" i="1"/>
  <c r="C8" i="4" s="1"/>
  <c r="B38" i="1"/>
  <c r="B8" i="4" s="1"/>
  <c r="C30" i="1"/>
  <c r="D30" i="1"/>
  <c r="E30" i="1"/>
  <c r="F30" i="1"/>
  <c r="B30" i="1"/>
  <c r="B39" i="1" s="1"/>
  <c r="C47" i="1"/>
  <c r="D47" i="1"/>
  <c r="E47" i="1"/>
  <c r="F47" i="1"/>
  <c r="H10" i="4" l="1"/>
  <c r="G18" i="2"/>
  <c r="G23" i="2" s="1"/>
  <c r="D6" i="4"/>
  <c r="D9" i="4"/>
  <c r="D11" i="4"/>
  <c r="D25" i="2"/>
  <c r="D7" i="4"/>
  <c r="D51" i="1"/>
  <c r="C9" i="4"/>
  <c r="C11" i="4"/>
  <c r="C6" i="4"/>
  <c r="C25" i="2"/>
  <c r="F7" i="4"/>
  <c r="F51" i="1"/>
  <c r="B9" i="4"/>
  <c r="B6" i="4"/>
  <c r="B11" i="4"/>
  <c r="B25" i="2"/>
  <c r="F25" i="2"/>
  <c r="F9" i="4"/>
  <c r="F11" i="4"/>
  <c r="F6" i="4"/>
  <c r="E7" i="4"/>
  <c r="E51" i="1"/>
  <c r="E25" i="2"/>
  <c r="E6" i="4"/>
  <c r="E9" i="4"/>
  <c r="E11" i="4"/>
  <c r="B7" i="4"/>
  <c r="B51" i="1"/>
  <c r="C7" i="4"/>
  <c r="C51" i="1"/>
  <c r="G5" i="4"/>
  <c r="G9" i="4"/>
  <c r="G11" i="4"/>
  <c r="G6" i="4"/>
  <c r="G25" i="2"/>
  <c r="H5" i="4"/>
  <c r="H9" i="4"/>
  <c r="H11" i="4"/>
  <c r="H6" i="4"/>
  <c r="H25" i="2"/>
  <c r="F20" i="1"/>
  <c r="F5" i="4" s="1"/>
  <c r="E20" i="1"/>
  <c r="E5" i="4" s="1"/>
  <c r="E39" i="1"/>
  <c r="E48" i="1" s="1"/>
  <c r="C20" i="1"/>
  <c r="C5" i="4" s="1"/>
  <c r="C39" i="1"/>
  <c r="D39" i="1"/>
  <c r="D48" i="1" s="1"/>
  <c r="B20" i="1"/>
  <c r="B5" i="4" s="1"/>
  <c r="F39" i="1"/>
  <c r="D20" i="1"/>
  <c r="D5" i="4" s="1"/>
  <c r="B48" i="1"/>
  <c r="F48" i="1" l="1"/>
  <c r="C48" i="1"/>
</calcChain>
</file>

<file path=xl/sharedStrings.xml><?xml version="1.0" encoding="utf-8"?>
<sst xmlns="http://schemas.openxmlformats.org/spreadsheetml/2006/main" count="94" uniqueCount="89">
  <si>
    <t>HeidelbergCement Bangladesh Limited</t>
  </si>
  <si>
    <t>Property, plant and equipment</t>
  </si>
  <si>
    <t>Capital work-in-progress</t>
  </si>
  <si>
    <t>Intangible assets</t>
  </si>
  <si>
    <t>Inventories</t>
  </si>
  <si>
    <t>Trade and other receivables</t>
  </si>
  <si>
    <t>Advances, deposits and prepayments</t>
  </si>
  <si>
    <t>Cash and cash equivalents</t>
  </si>
  <si>
    <t>Share capital</t>
  </si>
  <si>
    <t>Capital reserve</t>
  </si>
  <si>
    <t>Suppliers' credit-blocked</t>
  </si>
  <si>
    <t>Quasi equity loan</t>
  </si>
  <si>
    <t>ADP loan</t>
  </si>
  <si>
    <t>Retirement benefit obligations (gratuity)</t>
  </si>
  <si>
    <t>Trade and other payables</t>
  </si>
  <si>
    <t>Provision for other liabiities and charges</t>
  </si>
  <si>
    <t>Unclaimed dividend</t>
  </si>
  <si>
    <t>Provision tor income tax</t>
  </si>
  <si>
    <t>Dividend equalization fund</t>
  </si>
  <si>
    <t>Retained earnings</t>
  </si>
  <si>
    <t>Cost of goods sold</t>
  </si>
  <si>
    <t>Other operating Income</t>
  </si>
  <si>
    <t>Warehousing, distribution and selling expenses</t>
  </si>
  <si>
    <t>Administrative expenses</t>
  </si>
  <si>
    <t>Net finance income</t>
  </si>
  <si>
    <t>Contribution to workers profit participation fund</t>
  </si>
  <si>
    <t>Current year</t>
  </si>
  <si>
    <t>Prior year</t>
  </si>
  <si>
    <t>Deferred tax income/(expenses)</t>
  </si>
  <si>
    <t>Collections from customers</t>
  </si>
  <si>
    <t>(Payment)/adjustment of financial expenses</t>
  </si>
  <si>
    <t>Income tax paid</t>
  </si>
  <si>
    <t>Sale proceeds from non-current assets</t>
  </si>
  <si>
    <t>Payment of dividend</t>
  </si>
  <si>
    <t>Acquisition of non-current assets</t>
  </si>
  <si>
    <t>Receipt/(repayment) of short-term loan</t>
  </si>
  <si>
    <t>Short-term loan</t>
  </si>
  <si>
    <t>General reserve</t>
  </si>
  <si>
    <t>Debt to Equity</t>
  </si>
  <si>
    <t>Current Ratio</t>
  </si>
  <si>
    <t>Operating Margin</t>
  </si>
  <si>
    <t>Ratios</t>
  </si>
  <si>
    <t>Net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</si>
  <si>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</si>
  <si>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</si>
  <si>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</si>
  <si>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</si>
  <si>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</si>
  <si>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</si>
  <si>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</si>
  <si>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</si>
  <si>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</si>
  <si>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</si>
  <si>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</si>
  <si>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</si>
  <si>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</si>
  <si>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</si>
  <si>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Profit</t>
  </si>
  <si>
    <t>Gross Profit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</si>
  <si>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</si>
  <si>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</si>
  <si>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</si>
  <si>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</si>
  <si>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</si>
  <si>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</si>
  <si>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</si>
  <si>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</si>
  <si>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</si>
  <si>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Return on Asset (ROA)</t>
  </si>
  <si>
    <t>Return on Equity (ROE)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</si>
  <si>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</si>
  <si>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</si>
  <si>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</si>
  <si>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</si>
  <si>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</si>
  <si>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</si>
  <si>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</si>
  <si>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</si>
  <si>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</si>
  <si>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Deterred tax Liability</t>
  </si>
  <si>
    <t>Operating Income/Expenses</t>
  </si>
  <si>
    <t>Goodwill</t>
  </si>
  <si>
    <t>Current Tax Assets</t>
  </si>
  <si>
    <t>Cash received from other operating income</t>
  </si>
  <si>
    <t>Cash paid to suppliers</t>
  </si>
  <si>
    <t>Cash paid tor operating expenses</t>
  </si>
  <si>
    <t>Interest income</t>
  </si>
  <si>
    <t>Investment in subsidiary</t>
  </si>
  <si>
    <t>As at year end of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</si>
</sst>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0" fillId="0" borderId="0" xfId="0" applyFont="1"/>
    <xf numFmtId="0" fontId="2" fillId="0" borderId="0" xfId="0" applyFont="1" applyFill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 applyAlignment="1">
      <alignment horizontal="center"/>
    </xf>
    <xf numFmtId="164" fontId="0" fillId="0" borderId="3" xfId="1" applyNumberFormat="1" applyFont="1" applyBorder="1"/>
    <xf numFmtId="164" fontId="0" fillId="0" borderId="6" xfId="1" applyNumberFormat="1" applyFont="1" applyBorder="1"/>
    <xf numFmtId="164" fontId="0" fillId="0" borderId="4" xfId="1" applyNumberFormat="1" applyFont="1" applyBorder="1"/>
    <xf numFmtId="164" fontId="0" fillId="0" borderId="7" xfId="1" applyNumberFormat="1" applyFont="1" applyBorder="1"/>
    <xf numFmtId="164" fontId="3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43" fontId="1" fillId="0" borderId="0" xfId="0" applyNumberFormat="1" applyFont="1"/>
    <xf numFmtId="43" fontId="1" fillId="0" borderId="0" xfId="1" applyNumberFormat="1" applyFont="1"/>
    <xf numFmtId="10" fontId="0" fillId="0" borderId="0" xfId="2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8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xSplit="1" ySplit="4" topLeftCell="I38" activePane="bottomRight" state="frozen"/>
      <selection pane="topRight" activeCell="B1" sqref="B1"/>
      <selection pane="bottomLeft" activeCell="A7" sqref="A7"/>
      <selection pane="bottomRight" activeCell="G47" sqref="G47"/>
    </sheetView>
  </sheetViews>
  <sheetFormatPr defaultColWidth="11.85546875" defaultRowHeight="15" x14ac:dyDescent="0.25"/>
  <cols>
    <col min="1" max="1" width="39.5703125" bestFit="1" customWidth="1"/>
    <col min="2" max="3" width="14.28515625" bestFit="1" customWidth="1"/>
    <col min="4" max="5" width="15.28515625" bestFit="1" customWidth="1"/>
    <col min="6" max="6" width="14.28515625" bestFit="1" customWidth="1"/>
    <col min="7" max="7" width="15.28515625" bestFit="1" customWidth="1"/>
    <col min="8" max="9" width="14.28515625" bestFit="1" customWidth="1"/>
  </cols>
  <sheetData>
    <row r="1" spans="1:9" ht="15.75" x14ac:dyDescent="0.25">
      <c r="A1" s="2" t="s">
        <v>0</v>
      </c>
      <c r="B1" s="18"/>
      <c r="C1" s="18"/>
      <c r="D1" s="18"/>
      <c r="E1" s="18"/>
      <c r="F1" s="18"/>
    </row>
    <row r="2" spans="1:9" ht="15.75" x14ac:dyDescent="0.25">
      <c r="A2" s="2" t="s">
        <v>43</v>
      </c>
      <c r="B2" s="18"/>
      <c r="C2" s="18"/>
      <c r="D2" s="18"/>
      <c r="E2" s="18"/>
      <c r="F2" s="18"/>
    </row>
    <row r="3" spans="1:9" ht="15.75" x14ac:dyDescent="0.25">
      <c r="A3" s="2" t="s">
        <v>44</v>
      </c>
      <c r="B3" s="18"/>
      <c r="C3" s="18"/>
      <c r="D3" s="18"/>
      <c r="E3" s="18"/>
      <c r="F3" s="18"/>
    </row>
    <row r="4" spans="1:9" ht="15.75" x14ac:dyDescent="0.25">
      <c r="B4" s="2">
        <v>2011</v>
      </c>
      <c r="C4" s="2">
        <v>2012</v>
      </c>
      <c r="D4" s="5">
        <v>2013</v>
      </c>
      <c r="E4" s="2">
        <v>2014</v>
      </c>
      <c r="F4" s="2">
        <v>2015</v>
      </c>
      <c r="G4" s="2">
        <v>2016</v>
      </c>
      <c r="H4" s="2">
        <v>2017</v>
      </c>
      <c r="I4" s="2">
        <v>2018</v>
      </c>
    </row>
    <row r="5" spans="1:9" x14ac:dyDescent="0.25">
      <c r="A5" s="23" t="s">
        <v>45</v>
      </c>
    </row>
    <row r="6" spans="1:9" x14ac:dyDescent="0.25">
      <c r="A6" s="24" t="s">
        <v>46</v>
      </c>
    </row>
    <row r="7" spans="1:9" x14ac:dyDescent="0.25">
      <c r="A7" t="s">
        <v>1</v>
      </c>
      <c r="B7" s="6">
        <v>2384809000</v>
      </c>
      <c r="C7" s="6">
        <v>3400309000</v>
      </c>
      <c r="D7" s="6">
        <v>3595196000</v>
      </c>
      <c r="E7" s="6">
        <v>3630693000</v>
      </c>
      <c r="F7" s="6">
        <v>3480204000</v>
      </c>
      <c r="G7" s="6">
        <v>3353326000</v>
      </c>
      <c r="H7" s="6">
        <v>3264835000</v>
      </c>
      <c r="I7" s="6">
        <v>3252315000</v>
      </c>
    </row>
    <row r="8" spans="1:9" x14ac:dyDescent="0.25">
      <c r="A8" t="s">
        <v>2</v>
      </c>
      <c r="B8" s="6">
        <v>1084604000</v>
      </c>
      <c r="C8" s="6">
        <v>136850000</v>
      </c>
      <c r="D8" s="6">
        <v>93106000</v>
      </c>
      <c r="E8" s="6">
        <v>93667000</v>
      </c>
      <c r="F8" s="6">
        <v>103737000</v>
      </c>
      <c r="G8" s="6">
        <v>178174000</v>
      </c>
      <c r="H8" s="6">
        <v>176367000</v>
      </c>
      <c r="I8" s="6">
        <v>460460000</v>
      </c>
    </row>
    <row r="9" spans="1:9" x14ac:dyDescent="0.25">
      <c r="A9" t="s">
        <v>81</v>
      </c>
      <c r="B9" s="6"/>
      <c r="C9" s="6"/>
      <c r="D9" s="6"/>
      <c r="E9" s="6"/>
      <c r="F9" s="6"/>
      <c r="G9" s="6"/>
      <c r="H9" s="6"/>
      <c r="I9" s="6">
        <v>272830000</v>
      </c>
    </row>
    <row r="10" spans="1:9" x14ac:dyDescent="0.25">
      <c r="A10" t="s">
        <v>3</v>
      </c>
      <c r="B10" s="6">
        <v>979000</v>
      </c>
      <c r="C10" s="6">
        <v>669000</v>
      </c>
      <c r="D10" s="6">
        <v>275000</v>
      </c>
      <c r="E10" s="6">
        <v>626000</v>
      </c>
      <c r="F10" s="6">
        <v>342000</v>
      </c>
      <c r="G10" s="6">
        <v>164000</v>
      </c>
      <c r="H10" s="6">
        <v>2201000</v>
      </c>
      <c r="I10" s="6">
        <v>1708000</v>
      </c>
    </row>
    <row r="11" spans="1:9" x14ac:dyDescent="0.25">
      <c r="A11" s="1"/>
      <c r="B11" s="7">
        <f>SUM(B7:B10)</f>
        <v>3470392000</v>
      </c>
      <c r="C11" s="7">
        <f t="shared" ref="C11:I11" si="0">SUM(C7:C10)</f>
        <v>3537828000</v>
      </c>
      <c r="D11" s="7">
        <f t="shared" si="0"/>
        <v>3688577000</v>
      </c>
      <c r="E11" s="7">
        <f t="shared" si="0"/>
        <v>3724986000</v>
      </c>
      <c r="F11" s="7">
        <f t="shared" si="0"/>
        <v>3584283000</v>
      </c>
      <c r="G11" s="7">
        <f t="shared" si="0"/>
        <v>3531664000</v>
      </c>
      <c r="H11" s="7">
        <f t="shared" si="0"/>
        <v>3443403000</v>
      </c>
      <c r="I11" s="7">
        <f t="shared" si="0"/>
        <v>3987313000</v>
      </c>
    </row>
    <row r="12" spans="1:9" x14ac:dyDescent="0.25">
      <c r="A12" s="1"/>
      <c r="B12" s="7"/>
      <c r="C12" s="7"/>
      <c r="D12" s="7"/>
      <c r="E12" s="7"/>
      <c r="F12" s="7"/>
      <c r="G12" s="6"/>
      <c r="H12" s="6"/>
    </row>
    <row r="13" spans="1:9" x14ac:dyDescent="0.25">
      <c r="A13" s="24" t="s">
        <v>47</v>
      </c>
      <c r="B13" s="6"/>
      <c r="C13" s="6"/>
      <c r="D13" s="6"/>
      <c r="E13" s="6"/>
      <c r="F13" s="6"/>
      <c r="G13" s="6"/>
      <c r="H13" s="6"/>
    </row>
    <row r="14" spans="1:9" x14ac:dyDescent="0.25">
      <c r="A14" t="s">
        <v>4</v>
      </c>
      <c r="B14" s="6">
        <v>1121551000</v>
      </c>
      <c r="C14" s="6">
        <v>1188409000</v>
      </c>
      <c r="D14" s="6">
        <v>1095753000</v>
      </c>
      <c r="E14" s="6">
        <v>1025789000</v>
      </c>
      <c r="F14" s="6">
        <v>983226000</v>
      </c>
      <c r="G14" s="6">
        <v>1495556000</v>
      </c>
      <c r="H14" s="6">
        <v>1171532000</v>
      </c>
      <c r="I14">
        <v>1834689000</v>
      </c>
    </row>
    <row r="15" spans="1:9" x14ac:dyDescent="0.25">
      <c r="A15" t="s">
        <v>5</v>
      </c>
      <c r="B15" s="6">
        <v>801247000</v>
      </c>
      <c r="C15" s="6">
        <v>917784000</v>
      </c>
      <c r="D15" s="6">
        <v>865197000</v>
      </c>
      <c r="E15" s="6">
        <v>994116000</v>
      </c>
      <c r="F15" s="6">
        <v>1024479000</v>
      </c>
      <c r="G15" s="6">
        <v>1144884000</v>
      </c>
      <c r="H15" s="6">
        <v>1140473000</v>
      </c>
      <c r="I15">
        <v>816937000</v>
      </c>
    </row>
    <row r="16" spans="1:9" x14ac:dyDescent="0.25">
      <c r="A16" t="s">
        <v>6</v>
      </c>
      <c r="B16" s="6">
        <v>156571000</v>
      </c>
      <c r="C16" s="6">
        <v>77521000</v>
      </c>
      <c r="D16" s="6">
        <v>58928000</v>
      </c>
      <c r="E16" s="6">
        <v>87460000</v>
      </c>
      <c r="F16" s="6">
        <v>129338000</v>
      </c>
      <c r="G16" s="6">
        <v>156094000</v>
      </c>
      <c r="H16" s="6">
        <v>184788000</v>
      </c>
      <c r="I16">
        <v>213617000</v>
      </c>
    </row>
    <row r="17" spans="1:9" x14ac:dyDescent="0.25">
      <c r="A17" t="s">
        <v>82</v>
      </c>
      <c r="B17" s="6"/>
      <c r="C17" s="6"/>
      <c r="D17" s="6"/>
      <c r="E17" s="6"/>
      <c r="F17" s="6"/>
      <c r="G17" s="6"/>
      <c r="H17" s="6"/>
      <c r="I17">
        <v>37502000</v>
      </c>
    </row>
    <row r="18" spans="1:9" x14ac:dyDescent="0.25">
      <c r="A18" t="s">
        <v>7</v>
      </c>
      <c r="B18" s="6">
        <v>2461056000</v>
      </c>
      <c r="C18" s="6">
        <v>3459969000</v>
      </c>
      <c r="D18" s="6">
        <v>5013593000</v>
      </c>
      <c r="E18" s="6">
        <v>4340508000</v>
      </c>
      <c r="F18" s="6">
        <v>4050381000</v>
      </c>
      <c r="G18" s="6">
        <v>3860309000</v>
      </c>
      <c r="H18" s="6">
        <v>2790303000</v>
      </c>
      <c r="I18">
        <v>1751361000</v>
      </c>
    </row>
    <row r="19" spans="1:9" x14ac:dyDescent="0.25">
      <c r="A19" s="1"/>
      <c r="B19" s="7">
        <f>SUM(B14:B18)</f>
        <v>4540425000</v>
      </c>
      <c r="C19" s="7">
        <f t="shared" ref="C19:H19" si="1">SUM(C14:C18)</f>
        <v>5643683000</v>
      </c>
      <c r="D19" s="7">
        <f t="shared" si="1"/>
        <v>7033471000</v>
      </c>
      <c r="E19" s="7">
        <f t="shared" si="1"/>
        <v>6447873000</v>
      </c>
      <c r="F19" s="7">
        <f t="shared" si="1"/>
        <v>6187424000</v>
      </c>
      <c r="G19" s="7">
        <f t="shared" si="1"/>
        <v>6656843000</v>
      </c>
      <c r="H19" s="7">
        <f t="shared" si="1"/>
        <v>5287096000</v>
      </c>
      <c r="I19" s="7">
        <f t="shared" ref="I19" si="2">SUM(I14:I18)</f>
        <v>4654106000</v>
      </c>
    </row>
    <row r="20" spans="1:9" x14ac:dyDescent="0.25">
      <c r="A20" s="1"/>
      <c r="B20" s="16">
        <f>B11+B19</f>
        <v>8010817000</v>
      </c>
      <c r="C20" s="16">
        <f>C11+C19</f>
        <v>9181511000</v>
      </c>
      <c r="D20" s="16">
        <f>D11+D19</f>
        <v>10722048000</v>
      </c>
      <c r="E20" s="16">
        <f>E11+E19</f>
        <v>10172859000</v>
      </c>
      <c r="F20" s="16">
        <f>F11+F19</f>
        <v>9771707000</v>
      </c>
      <c r="G20" s="16">
        <f t="shared" ref="G20:H20" si="3">G11+G19</f>
        <v>10188507000</v>
      </c>
      <c r="H20" s="16">
        <f t="shared" si="3"/>
        <v>8730499000</v>
      </c>
      <c r="I20" s="16">
        <f t="shared" ref="I20" si="4">I11+I19</f>
        <v>8641419000</v>
      </c>
    </row>
    <row r="21" spans="1:9" x14ac:dyDescent="0.25">
      <c r="A21" s="1"/>
      <c r="B21" s="7"/>
      <c r="C21" s="7"/>
      <c r="D21" s="7"/>
      <c r="E21" s="7"/>
      <c r="F21" s="7"/>
      <c r="G21" s="6"/>
      <c r="H21" s="6"/>
    </row>
    <row r="22" spans="1:9" ht="15.75" x14ac:dyDescent="0.25">
      <c r="A22" s="25" t="s">
        <v>48</v>
      </c>
      <c r="B22" s="6"/>
      <c r="C22" s="6"/>
      <c r="D22" s="6"/>
      <c r="E22" s="6"/>
      <c r="F22" s="6"/>
      <c r="G22" s="6"/>
      <c r="H22" s="6"/>
    </row>
    <row r="23" spans="1:9" ht="15.75" x14ac:dyDescent="0.25">
      <c r="A23" s="26" t="s">
        <v>49</v>
      </c>
      <c r="B23" s="6"/>
      <c r="C23" s="6"/>
      <c r="D23" s="6"/>
      <c r="E23" s="6"/>
      <c r="F23" s="6"/>
      <c r="G23" s="6"/>
      <c r="H23" s="6"/>
    </row>
    <row r="24" spans="1:9" x14ac:dyDescent="0.25">
      <c r="A24" s="24" t="s">
        <v>50</v>
      </c>
      <c r="B24" s="6"/>
      <c r="C24" s="6"/>
      <c r="D24" s="6"/>
      <c r="E24" s="6"/>
      <c r="F24" s="6"/>
      <c r="G24" s="6"/>
      <c r="H24" s="6"/>
    </row>
    <row r="25" spans="1:9" x14ac:dyDescent="0.25">
      <c r="A25" t="s">
        <v>10</v>
      </c>
      <c r="B25" s="6">
        <v>2565000</v>
      </c>
      <c r="C25" s="6">
        <v>2565000</v>
      </c>
      <c r="D25" s="6">
        <v>2565000</v>
      </c>
      <c r="E25" s="6">
        <v>2565000</v>
      </c>
      <c r="F25" s="6">
        <v>2565000</v>
      </c>
      <c r="G25" s="6">
        <v>2565000</v>
      </c>
      <c r="H25" s="6">
        <v>2565000</v>
      </c>
      <c r="I25">
        <v>2565000</v>
      </c>
    </row>
    <row r="26" spans="1:9" x14ac:dyDescent="0.25">
      <c r="A26" t="s">
        <v>11</v>
      </c>
      <c r="B26" s="6">
        <v>122636000</v>
      </c>
      <c r="C26" s="6">
        <v>122636000</v>
      </c>
      <c r="D26" s="6">
        <v>122636000</v>
      </c>
      <c r="E26" s="6">
        <v>122636000</v>
      </c>
      <c r="F26" s="6">
        <v>122636000</v>
      </c>
      <c r="G26" s="6">
        <v>122636000</v>
      </c>
      <c r="H26" s="6">
        <v>122636000</v>
      </c>
      <c r="I26">
        <v>122636000</v>
      </c>
    </row>
    <row r="27" spans="1:9" x14ac:dyDescent="0.25">
      <c r="A27" t="s">
        <v>12</v>
      </c>
      <c r="B27" s="6">
        <v>12699000</v>
      </c>
      <c r="C27" s="6">
        <v>12699000</v>
      </c>
      <c r="D27" s="6">
        <v>12699000</v>
      </c>
      <c r="E27" s="6">
        <v>12699000</v>
      </c>
      <c r="F27" s="6">
        <v>12699000</v>
      </c>
      <c r="G27" s="6">
        <v>12699000</v>
      </c>
      <c r="H27" s="6">
        <v>12699000</v>
      </c>
      <c r="I27">
        <v>12699000</v>
      </c>
    </row>
    <row r="28" spans="1:9" x14ac:dyDescent="0.25">
      <c r="A28" t="s">
        <v>13</v>
      </c>
      <c r="B28" s="6">
        <v>53251000</v>
      </c>
      <c r="C28" s="6">
        <v>65803000</v>
      </c>
      <c r="D28" s="6">
        <v>75908000</v>
      </c>
      <c r="E28" s="6">
        <v>107882000</v>
      </c>
      <c r="F28" s="6">
        <v>125122000</v>
      </c>
      <c r="G28" s="6">
        <v>37466000</v>
      </c>
      <c r="H28" s="6"/>
    </row>
    <row r="29" spans="1:9" x14ac:dyDescent="0.25">
      <c r="A29" t="s">
        <v>79</v>
      </c>
      <c r="B29" s="6">
        <v>437666000</v>
      </c>
      <c r="C29" s="6">
        <v>540626000</v>
      </c>
      <c r="D29" s="6">
        <v>602483000</v>
      </c>
      <c r="E29" s="6">
        <v>633476000</v>
      </c>
      <c r="F29" s="6">
        <v>574460000</v>
      </c>
      <c r="G29" s="6">
        <v>574980000</v>
      </c>
      <c r="H29" s="6">
        <v>568178000</v>
      </c>
      <c r="I29">
        <v>581164000</v>
      </c>
    </row>
    <row r="30" spans="1:9" x14ac:dyDescent="0.25">
      <c r="A30" s="1"/>
      <c r="B30" s="7">
        <f>SUM(B25:B29)</f>
        <v>628817000</v>
      </c>
      <c r="C30" s="7">
        <f t="shared" ref="C30:I30" si="5">SUM(C25:C29)</f>
        <v>744329000</v>
      </c>
      <c r="D30" s="7">
        <f t="shared" si="5"/>
        <v>816291000</v>
      </c>
      <c r="E30" s="7">
        <f t="shared" si="5"/>
        <v>879258000</v>
      </c>
      <c r="F30" s="7">
        <f t="shared" si="5"/>
        <v>837482000</v>
      </c>
      <c r="G30" s="7">
        <f t="shared" si="5"/>
        <v>750346000</v>
      </c>
      <c r="H30" s="7">
        <f t="shared" si="5"/>
        <v>706078000</v>
      </c>
      <c r="I30" s="7">
        <f t="shared" si="5"/>
        <v>719064000</v>
      </c>
    </row>
    <row r="31" spans="1:9" x14ac:dyDescent="0.25">
      <c r="A31" s="1"/>
      <c r="B31" s="7"/>
      <c r="C31" s="7"/>
      <c r="D31" s="7"/>
      <c r="E31" s="7"/>
      <c r="F31" s="7"/>
      <c r="G31" s="6"/>
      <c r="H31" s="6"/>
    </row>
    <row r="32" spans="1:9" x14ac:dyDescent="0.25">
      <c r="A32" s="24" t="s">
        <v>51</v>
      </c>
      <c r="B32" s="6"/>
      <c r="C32" s="6"/>
      <c r="D32" s="6"/>
      <c r="E32" s="6"/>
      <c r="F32" s="6"/>
      <c r="G32" s="6"/>
      <c r="H32" s="6"/>
    </row>
    <row r="33" spans="1:9" x14ac:dyDescent="0.25">
      <c r="A33" t="s">
        <v>14</v>
      </c>
      <c r="B33" s="6">
        <v>1944891000</v>
      </c>
      <c r="C33" s="6">
        <v>1898622000</v>
      </c>
      <c r="D33" s="6">
        <v>2134886000</v>
      </c>
      <c r="E33" s="6">
        <v>2501360000</v>
      </c>
      <c r="F33" s="6">
        <v>2725727000</v>
      </c>
      <c r="G33" s="6">
        <v>3501862000</v>
      </c>
      <c r="H33" s="6">
        <v>3027598000</v>
      </c>
      <c r="I33">
        <v>2912349000</v>
      </c>
    </row>
    <row r="34" spans="1:9" x14ac:dyDescent="0.25">
      <c r="A34" s="4" t="s">
        <v>36</v>
      </c>
      <c r="B34" s="6">
        <v>36884000</v>
      </c>
      <c r="C34" s="6">
        <v>59658000</v>
      </c>
      <c r="D34" s="6">
        <v>10796000</v>
      </c>
      <c r="E34" s="6">
        <v>0</v>
      </c>
      <c r="F34" s="6">
        <v>0</v>
      </c>
      <c r="G34" s="6"/>
      <c r="H34" s="6"/>
    </row>
    <row r="35" spans="1:9" x14ac:dyDescent="0.25">
      <c r="A35" t="s">
        <v>15</v>
      </c>
      <c r="B35" s="6">
        <v>58285000</v>
      </c>
      <c r="C35" s="6">
        <v>95055000</v>
      </c>
      <c r="D35" s="6">
        <v>106628000</v>
      </c>
      <c r="E35" s="6">
        <v>87091000</v>
      </c>
      <c r="F35" s="6">
        <v>99835000</v>
      </c>
      <c r="G35" s="6">
        <v>109234000</v>
      </c>
      <c r="H35" s="6">
        <v>60816000</v>
      </c>
      <c r="I35">
        <v>53981000</v>
      </c>
    </row>
    <row r="36" spans="1:9" x14ac:dyDescent="0.25">
      <c r="A36" t="s">
        <v>16</v>
      </c>
      <c r="B36" s="6">
        <v>62621000</v>
      </c>
      <c r="C36" s="6">
        <v>68232000</v>
      </c>
      <c r="D36" s="6">
        <v>75561000</v>
      </c>
      <c r="E36" s="6">
        <v>120977000</v>
      </c>
      <c r="F36" s="6">
        <v>171790000</v>
      </c>
      <c r="G36" s="6">
        <v>194447000</v>
      </c>
      <c r="H36" s="6">
        <v>235389000</v>
      </c>
      <c r="I36">
        <v>251647000</v>
      </c>
    </row>
    <row r="37" spans="1:9" x14ac:dyDescent="0.25">
      <c r="A37" t="s">
        <v>17</v>
      </c>
      <c r="B37" s="6">
        <v>16122000</v>
      </c>
      <c r="C37" s="6">
        <v>15590000</v>
      </c>
      <c r="D37" s="6">
        <v>86302000</v>
      </c>
      <c r="E37" s="6">
        <v>60171000</v>
      </c>
      <c r="F37" s="6">
        <v>158026000</v>
      </c>
      <c r="G37" s="6">
        <v>41008000</v>
      </c>
      <c r="H37" s="6">
        <v>955000</v>
      </c>
      <c r="I37">
        <v>32511000</v>
      </c>
    </row>
    <row r="38" spans="1:9" x14ac:dyDescent="0.25">
      <c r="A38" s="1"/>
      <c r="B38" s="7">
        <f>SUM(B33:B37)</f>
        <v>2118803000</v>
      </c>
      <c r="C38" s="7">
        <f>SUM(C33:C37)</f>
        <v>2137157000</v>
      </c>
      <c r="D38" s="7">
        <f>SUM(D33:D37)</f>
        <v>2414173000</v>
      </c>
      <c r="E38" s="7">
        <f>SUM(E33:E37)</f>
        <v>2769599000</v>
      </c>
      <c r="F38" s="7">
        <f>SUM(F33:F37)</f>
        <v>3155378000</v>
      </c>
      <c r="G38" s="7">
        <f t="shared" ref="G38:H38" si="6">SUM(G33:G37)</f>
        <v>3846551000</v>
      </c>
      <c r="H38" s="7">
        <f t="shared" si="6"/>
        <v>3324758000</v>
      </c>
      <c r="I38" s="7">
        <f t="shared" ref="I38" si="7">SUM(I33:I37)</f>
        <v>3250488000</v>
      </c>
    </row>
    <row r="39" spans="1:9" x14ac:dyDescent="0.25">
      <c r="A39" s="1"/>
      <c r="B39" s="7">
        <f>B30+B38</f>
        <v>2747620000</v>
      </c>
      <c r="C39" s="7">
        <f>C30+C38</f>
        <v>2881486000</v>
      </c>
      <c r="D39" s="7">
        <f>D30+D38</f>
        <v>3230464000</v>
      </c>
      <c r="E39" s="7">
        <f>E30+E38</f>
        <v>3648857000</v>
      </c>
      <c r="F39" s="7">
        <f>F30+F38</f>
        <v>3992860000</v>
      </c>
      <c r="G39" s="7">
        <f t="shared" ref="G39:H39" si="8">G30+G38</f>
        <v>4596897000</v>
      </c>
      <c r="H39" s="7">
        <f t="shared" si="8"/>
        <v>4030836000</v>
      </c>
      <c r="I39" s="7">
        <f t="shared" ref="I39" si="9">I30+I38</f>
        <v>3969552000</v>
      </c>
    </row>
    <row r="40" spans="1:9" x14ac:dyDescent="0.25">
      <c r="A40" s="1"/>
      <c r="B40" s="7"/>
      <c r="C40" s="7"/>
      <c r="D40" s="7"/>
      <c r="E40" s="7"/>
      <c r="F40" s="7"/>
      <c r="G40" s="7"/>
      <c r="H40" s="7"/>
    </row>
    <row r="41" spans="1:9" x14ac:dyDescent="0.25">
      <c r="A41" s="24" t="s">
        <v>52</v>
      </c>
      <c r="B41" s="6"/>
      <c r="C41" s="6"/>
      <c r="D41" s="6"/>
      <c r="E41" s="6"/>
      <c r="F41" s="6"/>
      <c r="G41" s="6"/>
      <c r="H41" s="6"/>
    </row>
    <row r="42" spans="1:9" x14ac:dyDescent="0.25">
      <c r="A42" t="s">
        <v>8</v>
      </c>
      <c r="B42" s="6">
        <v>565036000</v>
      </c>
      <c r="C42" s="6">
        <v>565036000</v>
      </c>
      <c r="D42" s="6">
        <v>565036000</v>
      </c>
      <c r="E42" s="6">
        <v>565036000</v>
      </c>
      <c r="F42" s="6">
        <v>565036000</v>
      </c>
      <c r="G42" s="6">
        <v>565036000</v>
      </c>
      <c r="H42" s="6">
        <v>565036000</v>
      </c>
      <c r="I42">
        <v>565036000</v>
      </c>
    </row>
    <row r="43" spans="1:9" x14ac:dyDescent="0.25">
      <c r="A43" t="s">
        <v>9</v>
      </c>
      <c r="B43" s="6">
        <v>605657000</v>
      </c>
      <c r="C43" s="6">
        <v>605657000</v>
      </c>
      <c r="D43" s="6">
        <v>605657000</v>
      </c>
      <c r="E43" s="6">
        <v>605657000</v>
      </c>
      <c r="F43" s="6">
        <v>605657000</v>
      </c>
      <c r="G43" s="6">
        <v>605657000</v>
      </c>
      <c r="H43" s="6">
        <v>605657000</v>
      </c>
      <c r="I43">
        <v>605657000</v>
      </c>
    </row>
    <row r="44" spans="1:9" x14ac:dyDescent="0.25">
      <c r="A44" t="s">
        <v>37</v>
      </c>
      <c r="B44" s="6">
        <v>15000000</v>
      </c>
      <c r="C44" s="6">
        <v>15000000</v>
      </c>
      <c r="D44" s="6">
        <v>15000000</v>
      </c>
      <c r="E44" s="6">
        <v>15000000</v>
      </c>
      <c r="F44" s="6">
        <v>15000000</v>
      </c>
      <c r="G44" s="6">
        <v>15000000</v>
      </c>
      <c r="H44" s="6">
        <v>15000000</v>
      </c>
      <c r="I44">
        <v>15000000</v>
      </c>
    </row>
    <row r="45" spans="1:9" x14ac:dyDescent="0.25">
      <c r="A45" t="s">
        <v>18</v>
      </c>
      <c r="B45" s="6">
        <v>8600000</v>
      </c>
      <c r="C45" s="6">
        <v>8600000</v>
      </c>
      <c r="D45" s="6">
        <v>8600000</v>
      </c>
      <c r="E45" s="6">
        <v>8600000</v>
      </c>
      <c r="F45" s="6">
        <v>8600000</v>
      </c>
      <c r="G45" s="6">
        <v>8600000</v>
      </c>
      <c r="H45" s="6">
        <v>8600000</v>
      </c>
      <c r="I45">
        <v>8600000</v>
      </c>
    </row>
    <row r="46" spans="1:9" x14ac:dyDescent="0.25">
      <c r="A46" t="s">
        <v>19</v>
      </c>
      <c r="B46" s="17">
        <v>4068904000</v>
      </c>
      <c r="C46" s="17">
        <v>5105732000</v>
      </c>
      <c r="D46" s="17">
        <v>6297291000</v>
      </c>
      <c r="E46" s="17">
        <v>5329709000</v>
      </c>
      <c r="F46" s="17">
        <v>4584554000</v>
      </c>
      <c r="G46" s="17">
        <v>4397317000</v>
      </c>
      <c r="H46" s="17">
        <v>3505370000</v>
      </c>
      <c r="I46">
        <v>3477574000</v>
      </c>
    </row>
    <row r="47" spans="1:9" x14ac:dyDescent="0.25">
      <c r="B47" s="7">
        <f t="shared" ref="B47:H47" si="10">SUM(B42:B46)</f>
        <v>5263197000</v>
      </c>
      <c r="C47" s="7">
        <f t="shared" si="10"/>
        <v>6300025000</v>
      </c>
      <c r="D47" s="7">
        <f t="shared" si="10"/>
        <v>7491584000</v>
      </c>
      <c r="E47" s="7">
        <f t="shared" si="10"/>
        <v>6524002000</v>
      </c>
      <c r="F47" s="7">
        <f t="shared" si="10"/>
        <v>5778847000</v>
      </c>
      <c r="G47" s="7">
        <f t="shared" si="10"/>
        <v>5591610000</v>
      </c>
      <c r="H47" s="7">
        <f t="shared" si="10"/>
        <v>4699663000</v>
      </c>
      <c r="I47" s="7">
        <f t="shared" ref="I47" si="11">SUM(I42:I46)</f>
        <v>4671867000</v>
      </c>
    </row>
    <row r="48" spans="1:9" x14ac:dyDescent="0.25">
      <c r="A48" s="1"/>
      <c r="B48" s="16">
        <f t="shared" ref="B48:H48" si="12">B47+B39</f>
        <v>8010817000</v>
      </c>
      <c r="C48" s="16">
        <f t="shared" si="12"/>
        <v>9181511000</v>
      </c>
      <c r="D48" s="16">
        <f t="shared" si="12"/>
        <v>10722048000</v>
      </c>
      <c r="E48" s="16">
        <f t="shared" si="12"/>
        <v>10172859000</v>
      </c>
      <c r="F48" s="16">
        <f t="shared" si="12"/>
        <v>9771707000</v>
      </c>
      <c r="G48" s="16">
        <f t="shared" si="12"/>
        <v>10188507000</v>
      </c>
      <c r="H48" s="16">
        <f t="shared" si="12"/>
        <v>8730499000</v>
      </c>
      <c r="I48" s="16">
        <f t="shared" ref="I48" si="13">I47+I39</f>
        <v>8641419000</v>
      </c>
    </row>
    <row r="49" spans="1:9" x14ac:dyDescent="0.25">
      <c r="B49" s="6"/>
      <c r="C49" s="6"/>
      <c r="D49" s="6"/>
      <c r="E49" s="6"/>
      <c r="F49" s="6"/>
      <c r="G49" s="6"/>
      <c r="H49" s="6"/>
    </row>
    <row r="51" spans="1:9" x14ac:dyDescent="0.25">
      <c r="A51" s="27" t="s">
        <v>53</v>
      </c>
      <c r="B51" s="19">
        <f t="shared" ref="B51:H51" si="14">B47/(B42/10)</f>
        <v>93.147994110109792</v>
      </c>
      <c r="C51" s="19">
        <f t="shared" si="14"/>
        <v>111.49776297439455</v>
      </c>
      <c r="D51" s="19">
        <f t="shared" si="14"/>
        <v>132.58595912472833</v>
      </c>
      <c r="E51" s="19">
        <f t="shared" si="14"/>
        <v>115.46170509489662</v>
      </c>
      <c r="F51" s="19">
        <f t="shared" si="14"/>
        <v>102.27396130512038</v>
      </c>
      <c r="G51" s="19">
        <f t="shared" si="14"/>
        <v>98.960243241138613</v>
      </c>
      <c r="H51" s="19">
        <f t="shared" si="14"/>
        <v>83.174576487161886</v>
      </c>
      <c r="I51" s="19">
        <f t="shared" ref="I51" si="15">I47/(I42/10)</f>
        <v>82.682643229811902</v>
      </c>
    </row>
    <row r="52" spans="1:9" x14ac:dyDescent="0.25">
      <c r="A52" s="27" t="s">
        <v>54</v>
      </c>
      <c r="B52" s="18">
        <f>B42/10</f>
        <v>56503600</v>
      </c>
      <c r="C52" s="18">
        <f t="shared" ref="C52:H52" si="16">C42/10</f>
        <v>56503600</v>
      </c>
      <c r="D52" s="18">
        <f t="shared" si="16"/>
        <v>56503600</v>
      </c>
      <c r="E52" s="18">
        <f t="shared" si="16"/>
        <v>56503600</v>
      </c>
      <c r="F52" s="18">
        <f t="shared" si="16"/>
        <v>56503600</v>
      </c>
      <c r="G52" s="18">
        <f t="shared" si="16"/>
        <v>56503600</v>
      </c>
      <c r="H52" s="18">
        <f t="shared" si="16"/>
        <v>56503600</v>
      </c>
      <c r="I52" s="18">
        <f t="shared" ref="I52" si="17">I42/10</f>
        <v>56503600</v>
      </c>
    </row>
    <row r="56" spans="1:9" x14ac:dyDescent="0.25">
      <c r="B56" s="18"/>
      <c r="C56" s="18"/>
      <c r="D56" s="18"/>
      <c r="E56" s="18"/>
      <c r="F56" s="18"/>
      <c r="G56" s="18"/>
      <c r="H56" s="18"/>
      <c r="I56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xSplit="1" ySplit="4" topLeftCell="G5" activePane="bottomRight" state="frozen"/>
      <selection pane="topRight" activeCell="B1" sqref="B1"/>
      <selection pane="bottomLeft" activeCell="A7" sqref="A7"/>
      <selection pane="bottomRight" activeCell="M10" sqref="M10"/>
    </sheetView>
  </sheetViews>
  <sheetFormatPr defaultRowHeight="15" x14ac:dyDescent="0.25"/>
  <cols>
    <col min="1" max="1" width="45" bestFit="1" customWidth="1"/>
    <col min="2" max="6" width="17" bestFit="1" customWidth="1"/>
    <col min="7" max="7" width="15.28515625" bestFit="1" customWidth="1"/>
    <col min="8" max="8" width="13.85546875" customWidth="1"/>
    <col min="9" max="9" width="15.28515625" bestFit="1" customWidth="1"/>
  </cols>
  <sheetData>
    <row r="1" spans="1:10" ht="15.75" x14ac:dyDescent="0.25">
      <c r="A1" s="2" t="s">
        <v>0</v>
      </c>
      <c r="B1" s="18"/>
      <c r="C1" s="18"/>
      <c r="D1" s="18"/>
      <c r="E1" s="18"/>
      <c r="F1" s="18"/>
    </row>
    <row r="2" spans="1:10" ht="15.75" x14ac:dyDescent="0.25">
      <c r="A2" s="2" t="s">
        <v>55</v>
      </c>
      <c r="B2" s="18"/>
      <c r="C2" s="18"/>
      <c r="D2" s="18"/>
      <c r="E2" s="18"/>
      <c r="F2" s="18"/>
    </row>
    <row r="3" spans="1:10" ht="15.75" x14ac:dyDescent="0.25">
      <c r="A3" s="2" t="s">
        <v>88</v>
      </c>
      <c r="B3" s="18"/>
      <c r="C3" s="18"/>
      <c r="D3" s="18"/>
      <c r="E3" s="18"/>
      <c r="F3" s="18"/>
    </row>
    <row r="4" spans="1:10" ht="15.75" x14ac:dyDescent="0.25">
      <c r="B4" s="2">
        <v>2011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>
        <v>2018</v>
      </c>
      <c r="J4" s="2"/>
    </row>
    <row r="5" spans="1:10" x14ac:dyDescent="0.25">
      <c r="A5" s="27" t="s">
        <v>56</v>
      </c>
      <c r="B5" s="7">
        <v>8516206000</v>
      </c>
      <c r="C5" s="7">
        <v>10885154000</v>
      </c>
      <c r="D5" s="7">
        <v>9956635000</v>
      </c>
      <c r="E5" s="7">
        <v>10504500000</v>
      </c>
      <c r="F5" s="7">
        <v>10485084000</v>
      </c>
      <c r="G5" s="7">
        <v>10600466000</v>
      </c>
      <c r="H5" s="7">
        <v>9801506000</v>
      </c>
      <c r="I5" s="7">
        <v>11151286000</v>
      </c>
    </row>
    <row r="6" spans="1:10" x14ac:dyDescent="0.25">
      <c r="A6" t="s">
        <v>20</v>
      </c>
      <c r="B6" s="6">
        <v>7175151000</v>
      </c>
      <c r="C6" s="6">
        <v>8801998000</v>
      </c>
      <c r="D6" s="6">
        <v>7648771000</v>
      </c>
      <c r="E6" s="6">
        <v>8491983000</v>
      </c>
      <c r="F6" s="6">
        <v>7948110000</v>
      </c>
      <c r="G6" s="6">
        <v>7858892000</v>
      </c>
      <c r="H6" s="6">
        <v>7844526000</v>
      </c>
      <c r="I6" s="6">
        <v>9219775000</v>
      </c>
    </row>
    <row r="7" spans="1:10" x14ac:dyDescent="0.25">
      <c r="A7" s="27" t="s">
        <v>58</v>
      </c>
      <c r="B7" s="7">
        <f>B5-B6</f>
        <v>1341055000</v>
      </c>
      <c r="C7" s="7">
        <f t="shared" ref="C7:F7" si="0">C5-C6</f>
        <v>2083156000</v>
      </c>
      <c r="D7" s="7">
        <f t="shared" si="0"/>
        <v>2307864000</v>
      </c>
      <c r="E7" s="7">
        <f t="shared" si="0"/>
        <v>2012517000</v>
      </c>
      <c r="F7" s="7">
        <f t="shared" si="0"/>
        <v>2536974000</v>
      </c>
      <c r="G7" s="7">
        <f t="shared" ref="G7" si="1">G5-G6</f>
        <v>2741574000</v>
      </c>
      <c r="H7" s="7">
        <f t="shared" ref="H7:I7" si="2">H5-H6</f>
        <v>1956980000</v>
      </c>
      <c r="I7" s="7">
        <f t="shared" si="2"/>
        <v>1931511000</v>
      </c>
    </row>
    <row r="8" spans="1:10" x14ac:dyDescent="0.25">
      <c r="A8" s="27" t="s">
        <v>80</v>
      </c>
      <c r="B8" s="7"/>
      <c r="C8" s="7"/>
      <c r="D8" s="7"/>
      <c r="E8" s="7"/>
      <c r="F8" s="7"/>
      <c r="G8" s="7"/>
      <c r="H8" s="7"/>
    </row>
    <row r="9" spans="1:10" x14ac:dyDescent="0.25">
      <c r="A9" t="s">
        <v>21</v>
      </c>
      <c r="B9" s="6">
        <v>18511000</v>
      </c>
      <c r="C9" s="6">
        <v>28711000</v>
      </c>
      <c r="D9" s="6">
        <v>24151000</v>
      </c>
      <c r="E9" s="6">
        <v>19418000</v>
      </c>
      <c r="F9" s="6">
        <v>17111000</v>
      </c>
      <c r="G9" s="6">
        <v>130615000</v>
      </c>
      <c r="H9" s="6">
        <v>34626000</v>
      </c>
      <c r="I9" s="6">
        <v>18169000</v>
      </c>
    </row>
    <row r="10" spans="1:10" x14ac:dyDescent="0.25">
      <c r="A10" t="s">
        <v>22</v>
      </c>
      <c r="B10" s="6">
        <v>144527000</v>
      </c>
      <c r="C10" s="6">
        <v>176831000</v>
      </c>
      <c r="D10" s="6">
        <v>212118000</v>
      </c>
      <c r="E10" s="6">
        <v>272698000</v>
      </c>
      <c r="F10" s="6">
        <v>373396000</v>
      </c>
      <c r="G10" s="6">
        <v>426379000</v>
      </c>
      <c r="H10" s="6">
        <v>467550000</v>
      </c>
      <c r="I10" s="6">
        <v>412122000</v>
      </c>
    </row>
    <row r="11" spans="1:10" x14ac:dyDescent="0.25">
      <c r="A11" t="s">
        <v>23</v>
      </c>
      <c r="B11" s="6">
        <v>348129000</v>
      </c>
      <c r="C11" s="6">
        <v>378462000</v>
      </c>
      <c r="D11" s="6">
        <v>455094000</v>
      </c>
      <c r="E11" s="6">
        <v>452210000</v>
      </c>
      <c r="F11" s="6">
        <v>478213000</v>
      </c>
      <c r="G11" s="6">
        <v>499620000</v>
      </c>
      <c r="H11" s="6">
        <v>504553000</v>
      </c>
      <c r="I11" s="6">
        <v>497402000</v>
      </c>
    </row>
    <row r="12" spans="1:10" x14ac:dyDescent="0.25">
      <c r="A12" s="27" t="s">
        <v>57</v>
      </c>
      <c r="B12" s="7">
        <f>B7+B9-B10-B11</f>
        <v>866910000</v>
      </c>
      <c r="C12" s="7">
        <f>C7+C9-C10-C11</f>
        <v>1556574000</v>
      </c>
      <c r="D12" s="7">
        <f t="shared" ref="D12:F12" si="3">D7+D9-D10-D11</f>
        <v>1664803000</v>
      </c>
      <c r="E12" s="7">
        <f>E7+E9-E10-E11</f>
        <v>1307027000</v>
      </c>
      <c r="F12" s="7">
        <f t="shared" si="3"/>
        <v>1702476000</v>
      </c>
      <c r="G12" s="7">
        <f>G7+G9-G10-G11</f>
        <v>1946190000</v>
      </c>
      <c r="H12" s="7">
        <f>H7+H9-H10-H11</f>
        <v>1019503000</v>
      </c>
      <c r="I12" s="7">
        <f t="shared" ref="I12" si="4">I7+I9-I10-I11</f>
        <v>1040156000</v>
      </c>
    </row>
    <row r="13" spans="1:10" x14ac:dyDescent="0.25">
      <c r="A13" s="28" t="s">
        <v>59</v>
      </c>
      <c r="B13" s="7"/>
      <c r="C13" s="7"/>
      <c r="D13" s="7"/>
      <c r="E13" s="7"/>
      <c r="F13" s="7"/>
      <c r="G13" s="7"/>
      <c r="H13" s="7"/>
    </row>
    <row r="14" spans="1:10" x14ac:dyDescent="0.25">
      <c r="A14" t="s">
        <v>24</v>
      </c>
      <c r="B14" s="6">
        <v>298120000</v>
      </c>
      <c r="C14" s="6">
        <v>344528000</v>
      </c>
      <c r="D14" s="6">
        <v>467759000</v>
      </c>
      <c r="E14" s="6">
        <v>434613000</v>
      </c>
      <c r="F14" s="6">
        <v>312162000</v>
      </c>
      <c r="G14" s="6">
        <v>241001000</v>
      </c>
      <c r="H14" s="6">
        <v>192370000</v>
      </c>
      <c r="I14" s="6">
        <v>12000</v>
      </c>
    </row>
    <row r="15" spans="1:10" x14ac:dyDescent="0.25">
      <c r="A15" t="s">
        <v>60</v>
      </c>
      <c r="B15" s="6">
        <v>670000</v>
      </c>
      <c r="C15" s="6">
        <v>8000</v>
      </c>
      <c r="D15" s="8">
        <v>0</v>
      </c>
      <c r="E15" s="6">
        <v>171000</v>
      </c>
      <c r="F15" s="6">
        <v>-17939000</v>
      </c>
      <c r="G15" s="6">
        <v>-2514000</v>
      </c>
      <c r="H15" s="6">
        <v>4438000</v>
      </c>
      <c r="I15" s="6">
        <v>191154000</v>
      </c>
    </row>
    <row r="16" spans="1:10" x14ac:dyDescent="0.25">
      <c r="A16" s="27" t="s">
        <v>61</v>
      </c>
      <c r="I16" s="6"/>
    </row>
    <row r="17" spans="1:9" x14ac:dyDescent="0.25">
      <c r="A17" t="s">
        <v>25</v>
      </c>
      <c r="B17" s="6">
        <v>58285000</v>
      </c>
      <c r="C17" s="6">
        <v>95055000</v>
      </c>
      <c r="D17" s="6">
        <v>106628000</v>
      </c>
      <c r="E17" s="6">
        <v>87091000</v>
      </c>
      <c r="F17" s="6">
        <v>99835000</v>
      </c>
      <c r="G17" s="6">
        <v>109234000</v>
      </c>
      <c r="H17" s="6">
        <v>60816000</v>
      </c>
      <c r="I17" s="6">
        <v>53981000</v>
      </c>
    </row>
    <row r="18" spans="1:9" x14ac:dyDescent="0.25">
      <c r="A18" s="27" t="s">
        <v>62</v>
      </c>
      <c r="B18" s="7">
        <f t="shared" ref="B18:I18" si="5">B12+B15+B14-B17</f>
        <v>1107415000</v>
      </c>
      <c r="C18" s="7">
        <f t="shared" si="5"/>
        <v>1806055000</v>
      </c>
      <c r="D18" s="7">
        <f t="shared" si="5"/>
        <v>2025934000</v>
      </c>
      <c r="E18" s="7">
        <f t="shared" si="5"/>
        <v>1654720000</v>
      </c>
      <c r="F18" s="7">
        <f t="shared" si="5"/>
        <v>1896864000</v>
      </c>
      <c r="G18" s="7">
        <f t="shared" si="5"/>
        <v>2075443000</v>
      </c>
      <c r="H18" s="7">
        <f t="shared" si="5"/>
        <v>1155495000</v>
      </c>
      <c r="I18" s="7">
        <f t="shared" si="5"/>
        <v>1177341000</v>
      </c>
    </row>
    <row r="19" spans="1:9" x14ac:dyDescent="0.25">
      <c r="A19" s="24" t="s">
        <v>63</v>
      </c>
      <c r="B19" s="6">
        <f>SUM(B20:B22)</f>
        <v>357754000</v>
      </c>
      <c r="C19" s="6">
        <f t="shared" ref="C19:E19" si="6">SUM(C20:C22)</f>
        <v>514960000</v>
      </c>
      <c r="D19" s="6">
        <f t="shared" si="6"/>
        <v>551857000</v>
      </c>
      <c r="E19" s="6">
        <f t="shared" si="6"/>
        <v>475166000</v>
      </c>
      <c r="F19" s="6">
        <f>SUM(F20:F22)</f>
        <v>494881000</v>
      </c>
      <c r="G19" s="6">
        <f t="shared" ref="G19" si="7">SUM(G20:G22)</f>
        <v>567572000</v>
      </c>
      <c r="H19" s="6">
        <f t="shared" ref="H19:I19" si="8">SUM(H20:H22)</f>
        <v>352333000</v>
      </c>
      <c r="I19" s="6">
        <f t="shared" si="8"/>
        <v>367583000</v>
      </c>
    </row>
    <row r="20" spans="1:9" x14ac:dyDescent="0.25">
      <c r="A20" t="s">
        <v>26</v>
      </c>
      <c r="B20" s="9">
        <v>283000000</v>
      </c>
      <c r="C20" s="9">
        <v>395000000</v>
      </c>
      <c r="D20" s="10">
        <v>490000000</v>
      </c>
      <c r="E20" s="10">
        <v>440000000</v>
      </c>
      <c r="F20" s="9">
        <v>522000000</v>
      </c>
      <c r="G20" s="6">
        <v>550000000</v>
      </c>
      <c r="H20" s="6">
        <v>352000000</v>
      </c>
      <c r="I20" s="6">
        <v>394097000</v>
      </c>
    </row>
    <row r="21" spans="1:9" x14ac:dyDescent="0.25">
      <c r="A21" t="s">
        <v>27</v>
      </c>
      <c r="B21" s="11">
        <v>0</v>
      </c>
      <c r="C21" s="12">
        <v>17000000</v>
      </c>
      <c r="D21" s="11">
        <v>0</v>
      </c>
      <c r="E21" s="13">
        <v>4173000</v>
      </c>
      <c r="F21" s="12">
        <v>31897000</v>
      </c>
      <c r="G21" s="6">
        <v>17052000</v>
      </c>
      <c r="H21" s="6">
        <v>7083000</v>
      </c>
      <c r="I21" s="6">
        <v>13000000</v>
      </c>
    </row>
    <row r="22" spans="1:9" x14ac:dyDescent="0.25">
      <c r="A22" t="s">
        <v>28</v>
      </c>
      <c r="B22" s="14">
        <v>74754000</v>
      </c>
      <c r="C22" s="14">
        <v>102960000</v>
      </c>
      <c r="D22" s="15">
        <v>61857000</v>
      </c>
      <c r="E22" s="15">
        <v>30993000</v>
      </c>
      <c r="F22" s="14">
        <v>-59016000</v>
      </c>
      <c r="G22" s="6">
        <v>520000</v>
      </c>
      <c r="H22" s="6">
        <v>-6750000</v>
      </c>
      <c r="I22" s="6">
        <v>-39514000</v>
      </c>
    </row>
    <row r="23" spans="1:9" x14ac:dyDescent="0.25">
      <c r="A23" s="27" t="s">
        <v>64</v>
      </c>
      <c r="B23" s="7">
        <f>B18-B19</f>
        <v>749661000</v>
      </c>
      <c r="C23" s="7">
        <f t="shared" ref="C23:I23" si="9">C18-C19</f>
        <v>1291095000</v>
      </c>
      <c r="D23" s="7">
        <f t="shared" si="9"/>
        <v>1474077000</v>
      </c>
      <c r="E23" s="7">
        <f t="shared" si="9"/>
        <v>1179554000</v>
      </c>
      <c r="F23" s="7">
        <f>F18-F19</f>
        <v>1401983000</v>
      </c>
      <c r="G23" s="7">
        <f t="shared" si="9"/>
        <v>1507871000</v>
      </c>
      <c r="H23" s="7">
        <f t="shared" si="9"/>
        <v>803162000</v>
      </c>
      <c r="I23" s="7">
        <f t="shared" si="9"/>
        <v>809758000</v>
      </c>
    </row>
    <row r="24" spans="1:9" x14ac:dyDescent="0.25">
      <c r="A24" s="1"/>
      <c r="B24" s="7"/>
      <c r="C24" s="7"/>
      <c r="D24" s="7"/>
      <c r="E24" s="7"/>
      <c r="F24" s="7"/>
      <c r="G24" s="7"/>
      <c r="H24" s="7"/>
    </row>
    <row r="25" spans="1:9" x14ac:dyDescent="0.25">
      <c r="A25" s="27" t="s">
        <v>65</v>
      </c>
      <c r="B25" s="20">
        <f>B23/('1'!B42/10)</f>
        <v>13.267490920932472</v>
      </c>
      <c r="C25" s="20">
        <f>C23/('1'!C42/10)</f>
        <v>22.849783022674661</v>
      </c>
      <c r="D25" s="20">
        <f>D23/('1'!D42/10)</f>
        <v>26.088196150333783</v>
      </c>
      <c r="E25" s="20">
        <f>E23/('1'!E42/10)</f>
        <v>20.875731811778365</v>
      </c>
      <c r="F25" s="20">
        <f>F23/('1'!F42/10)</f>
        <v>24.812277447808636</v>
      </c>
      <c r="G25" s="20">
        <f>G23/('1'!G42/10)</f>
        <v>26.686281936018236</v>
      </c>
      <c r="H25" s="20">
        <f>H23/('1'!H42/10)</f>
        <v>14.214350944010647</v>
      </c>
      <c r="I25" s="20">
        <f>I23/('1'!I42/10)</f>
        <v>14.331086868801281</v>
      </c>
    </row>
    <row r="26" spans="1:9" x14ac:dyDescent="0.25">
      <c r="A26" s="28" t="s">
        <v>66</v>
      </c>
      <c r="B26" s="6">
        <v>56503600</v>
      </c>
      <c r="C26" s="6">
        <v>56503600</v>
      </c>
      <c r="D26" s="6">
        <v>56503600</v>
      </c>
      <c r="E26" s="6">
        <v>56503600</v>
      </c>
      <c r="F26" s="6">
        <v>56503600</v>
      </c>
      <c r="G26" s="6">
        <v>56503600</v>
      </c>
      <c r="H26" s="6">
        <v>56503600</v>
      </c>
      <c r="I26" s="6">
        <v>56503601</v>
      </c>
    </row>
    <row r="27" spans="1:9" x14ac:dyDescent="0.25">
      <c r="B27" s="6"/>
      <c r="C27" s="6"/>
      <c r="D27" s="6"/>
      <c r="E27" s="6"/>
      <c r="F27" s="6"/>
      <c r="G27" s="6"/>
      <c r="H27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xSplit="1" ySplit="4" topLeftCell="I17" activePane="bottomRight" state="frozen"/>
      <selection pane="topRight" activeCell="B1" sqref="B1"/>
      <selection pane="bottomLeft" activeCell="A7" sqref="A7"/>
      <selection pane="bottomRight" activeCell="N27" sqref="N27"/>
    </sheetView>
  </sheetViews>
  <sheetFormatPr defaultRowHeight="15" x14ac:dyDescent="0.25"/>
  <cols>
    <col min="1" max="1" width="46" bestFit="1" customWidth="1"/>
    <col min="2" max="2" width="15" bestFit="1" customWidth="1"/>
    <col min="3" max="7" width="15.28515625" bestFit="1" customWidth="1"/>
    <col min="8" max="8" width="15" bestFit="1" customWidth="1"/>
    <col min="9" max="9" width="15.28515625" bestFit="1" customWidth="1"/>
  </cols>
  <sheetData>
    <row r="1" spans="1:9" ht="15.75" x14ac:dyDescent="0.25">
      <c r="A1" s="2" t="s">
        <v>0</v>
      </c>
      <c r="B1" s="18"/>
      <c r="C1" s="18"/>
      <c r="D1" s="18"/>
      <c r="E1" s="18"/>
      <c r="F1" s="18"/>
    </row>
    <row r="2" spans="1:9" ht="15.75" x14ac:dyDescent="0.25">
      <c r="A2" s="2" t="s">
        <v>67</v>
      </c>
      <c r="B2" s="18"/>
      <c r="C2" s="18"/>
      <c r="D2" s="18"/>
      <c r="E2" s="18"/>
      <c r="F2" s="18"/>
    </row>
    <row r="3" spans="1:9" ht="15.75" x14ac:dyDescent="0.25">
      <c r="A3" s="2" t="s">
        <v>44</v>
      </c>
      <c r="B3" s="18"/>
      <c r="C3" s="18"/>
      <c r="D3" s="18"/>
      <c r="E3" s="18"/>
      <c r="F3" s="18"/>
    </row>
    <row r="4" spans="1:9" ht="15.75" x14ac:dyDescent="0.25">
      <c r="B4" s="2">
        <v>2011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>
        <v>2018</v>
      </c>
    </row>
    <row r="5" spans="1:9" x14ac:dyDescent="0.25">
      <c r="A5" s="27" t="s">
        <v>71</v>
      </c>
    </row>
    <row r="6" spans="1:9" x14ac:dyDescent="0.25">
      <c r="A6" t="s">
        <v>29</v>
      </c>
      <c r="B6" s="6">
        <v>8312162000</v>
      </c>
      <c r="C6" s="6">
        <v>10764495000</v>
      </c>
      <c r="D6" s="6">
        <v>10040480000</v>
      </c>
      <c r="E6" s="6">
        <v>10368641000</v>
      </c>
      <c r="F6" s="6">
        <v>10450140000</v>
      </c>
      <c r="G6" s="6">
        <v>10471518000</v>
      </c>
      <c r="H6" s="6">
        <v>9767310000</v>
      </c>
      <c r="I6" s="6">
        <v>11441333000</v>
      </c>
    </row>
    <row r="7" spans="1:9" x14ac:dyDescent="0.25">
      <c r="A7" t="s">
        <v>83</v>
      </c>
      <c r="B7" s="6">
        <v>283969000</v>
      </c>
      <c r="C7" s="6">
        <v>396556000</v>
      </c>
      <c r="D7" s="6">
        <v>477150000</v>
      </c>
      <c r="E7" s="6">
        <v>477858000</v>
      </c>
      <c r="F7" s="6">
        <v>351821000</v>
      </c>
      <c r="G7" s="6">
        <v>277015000</v>
      </c>
      <c r="H7" s="6">
        <v>73232000</v>
      </c>
      <c r="I7" s="6">
        <v>57739000</v>
      </c>
    </row>
    <row r="8" spans="1:9" x14ac:dyDescent="0.25">
      <c r="A8" t="s">
        <v>84</v>
      </c>
      <c r="B8" s="6">
        <v>-6017564000</v>
      </c>
      <c r="C8" s="6">
        <v>-8341050000</v>
      </c>
      <c r="D8" s="6">
        <v>-6881019000</v>
      </c>
      <c r="E8" s="6">
        <v>-7426496000</v>
      </c>
      <c r="F8" s="6">
        <v>-6973776000</v>
      </c>
      <c r="G8" s="6">
        <v>-6793877000</v>
      </c>
      <c r="H8" s="6">
        <v>-6509789000</v>
      </c>
      <c r="I8" s="6">
        <v>-8287054000</v>
      </c>
    </row>
    <row r="9" spans="1:9" x14ac:dyDescent="0.25">
      <c r="A9" t="s">
        <v>85</v>
      </c>
      <c r="B9" s="6">
        <v>-973099000</v>
      </c>
      <c r="C9" s="6">
        <v>-886078000</v>
      </c>
      <c r="D9" s="6">
        <v>-970112000</v>
      </c>
      <c r="E9" s="6">
        <v>-1228074000</v>
      </c>
      <c r="F9" s="6">
        <v>-1406963000</v>
      </c>
      <c r="G9" s="6">
        <v>-1545067000</v>
      </c>
      <c r="H9" s="6">
        <v>-2321450000</v>
      </c>
      <c r="I9" s="6">
        <v>-2304495000</v>
      </c>
    </row>
    <row r="10" spans="1:9" x14ac:dyDescent="0.25">
      <c r="A10" t="s">
        <v>30</v>
      </c>
      <c r="B10" s="6">
        <v>-18178000</v>
      </c>
      <c r="C10" s="6">
        <v>-22601000</v>
      </c>
      <c r="D10" s="6">
        <v>-8566000</v>
      </c>
      <c r="E10" s="6">
        <v>212000</v>
      </c>
      <c r="F10" s="6">
        <v>-1945000</v>
      </c>
      <c r="G10" s="6">
        <v>-1948000</v>
      </c>
      <c r="H10" s="6">
        <f>401000+185694000</f>
        <v>186095000</v>
      </c>
      <c r="I10" s="6">
        <v>-2789000</v>
      </c>
    </row>
    <row r="11" spans="1:9" x14ac:dyDescent="0.25">
      <c r="A11" t="s">
        <v>86</v>
      </c>
      <c r="B11" s="6"/>
      <c r="C11" s="6"/>
      <c r="D11" s="6"/>
      <c r="E11" s="6"/>
      <c r="F11" s="6"/>
      <c r="G11" s="6"/>
      <c r="H11" s="6"/>
      <c r="I11" s="6">
        <v>167950000</v>
      </c>
    </row>
    <row r="12" spans="1:9" x14ac:dyDescent="0.25">
      <c r="A12" t="s">
        <v>31</v>
      </c>
      <c r="B12" s="6">
        <v>-439581000</v>
      </c>
      <c r="C12" s="6">
        <v>-412532000</v>
      </c>
      <c r="D12" s="6">
        <v>-419288000</v>
      </c>
      <c r="E12" s="6">
        <v>-470304000</v>
      </c>
      <c r="F12" s="6">
        <v>-456043000</v>
      </c>
      <c r="G12" s="6">
        <v>-684069000</v>
      </c>
      <c r="H12" s="6">
        <v>-399136000</v>
      </c>
      <c r="I12" s="6">
        <v>-433272000</v>
      </c>
    </row>
    <row r="13" spans="1:9" x14ac:dyDescent="0.25">
      <c r="A13" s="1"/>
      <c r="B13" s="7">
        <f>SUM(B6:B12)</f>
        <v>1147709000</v>
      </c>
      <c r="C13" s="7">
        <f>SUM(C6:C12)</f>
        <v>1498790000</v>
      </c>
      <c r="D13" s="7">
        <f t="shared" ref="D13:E13" si="0">SUM(D6:D12)</f>
        <v>2238645000</v>
      </c>
      <c r="E13" s="7">
        <f t="shared" si="0"/>
        <v>1721837000</v>
      </c>
      <c r="F13" s="7">
        <f>SUM(F6:F12)</f>
        <v>1963234000</v>
      </c>
      <c r="G13" s="7">
        <f t="shared" ref="G13" si="1">SUM(G6:G12)</f>
        <v>1723572000</v>
      </c>
      <c r="H13" s="7">
        <f>SUM(H6:H12)</f>
        <v>796262000</v>
      </c>
      <c r="I13" s="7">
        <f>SUM(I6:I12)</f>
        <v>639412000</v>
      </c>
    </row>
    <row r="14" spans="1:9" x14ac:dyDescent="0.25">
      <c r="A14" s="1"/>
      <c r="B14" s="7"/>
      <c r="C14" s="7"/>
      <c r="D14" s="7"/>
      <c r="E14" s="7"/>
      <c r="F14" s="7"/>
      <c r="G14" s="6"/>
      <c r="H14" s="6"/>
    </row>
    <row r="15" spans="1:9" x14ac:dyDescent="0.25">
      <c r="A15" s="27" t="s">
        <v>72</v>
      </c>
      <c r="B15" s="6"/>
      <c r="C15" s="6"/>
      <c r="D15" s="6"/>
      <c r="E15" s="6"/>
      <c r="F15" s="6"/>
      <c r="G15" s="6"/>
      <c r="H15" s="6"/>
    </row>
    <row r="16" spans="1:9" x14ac:dyDescent="0.25">
      <c r="A16" t="s">
        <v>34</v>
      </c>
      <c r="B16" s="6">
        <v>-991550000</v>
      </c>
      <c r="C16" s="6">
        <v>-300877000</v>
      </c>
      <c r="D16" s="6">
        <v>-391386000</v>
      </c>
      <c r="E16" s="6">
        <v>-293432000</v>
      </c>
      <c r="F16" s="6">
        <v>-157041000</v>
      </c>
      <c r="G16" s="6">
        <v>-241348000</v>
      </c>
      <c r="H16" s="6">
        <v>-216594000</v>
      </c>
      <c r="I16" s="6">
        <v>-413395000</v>
      </c>
    </row>
    <row r="17" spans="1:9" x14ac:dyDescent="0.25">
      <c r="A17" t="s">
        <v>87</v>
      </c>
      <c r="B17" s="6"/>
      <c r="C17" s="6"/>
      <c r="D17" s="6"/>
      <c r="E17" s="6"/>
      <c r="F17" s="6"/>
      <c r="G17" s="6"/>
      <c r="H17" s="6"/>
      <c r="I17" s="6">
        <v>-433701000</v>
      </c>
    </row>
    <row r="18" spans="1:9" x14ac:dyDescent="0.25">
      <c r="A18" t="s">
        <v>32</v>
      </c>
      <c r="B18" s="6">
        <v>714000</v>
      </c>
      <c r="C18" s="6">
        <v>50000</v>
      </c>
      <c r="D18" s="8"/>
      <c r="E18" s="6">
        <v>231000</v>
      </c>
      <c r="F18" s="6">
        <v>4000</v>
      </c>
      <c r="G18" s="6">
        <v>155000</v>
      </c>
      <c r="H18" s="6">
        <v>4438000</v>
      </c>
      <c r="I18" s="6">
        <v>39000</v>
      </c>
    </row>
    <row r="19" spans="1:9" x14ac:dyDescent="0.25">
      <c r="A19" s="1"/>
      <c r="B19" s="7">
        <f>SUM(B16:B18)</f>
        <v>-990836000</v>
      </c>
      <c r="C19" s="7">
        <f t="shared" ref="C19:F19" si="2">SUM(C16:C18)</f>
        <v>-300827000</v>
      </c>
      <c r="D19" s="7">
        <f t="shared" si="2"/>
        <v>-391386000</v>
      </c>
      <c r="E19" s="7">
        <f t="shared" si="2"/>
        <v>-293201000</v>
      </c>
      <c r="F19" s="7">
        <f t="shared" si="2"/>
        <v>-157037000</v>
      </c>
      <c r="G19" s="7">
        <f t="shared" ref="G19" si="3">SUM(G16:G18)</f>
        <v>-241193000</v>
      </c>
      <c r="H19" s="7">
        <f t="shared" ref="H19:I19" si="4">SUM(H16:H18)</f>
        <v>-212156000</v>
      </c>
      <c r="I19" s="7">
        <f t="shared" si="4"/>
        <v>-847057000</v>
      </c>
    </row>
    <row r="20" spans="1:9" x14ac:dyDescent="0.25">
      <c r="A20" s="1"/>
      <c r="B20" s="7"/>
      <c r="C20" s="7"/>
      <c r="D20" s="7"/>
      <c r="E20" s="7"/>
      <c r="F20" s="7"/>
      <c r="G20" s="6"/>
      <c r="H20" s="6"/>
    </row>
    <row r="21" spans="1:9" x14ac:dyDescent="0.25">
      <c r="A21" s="27" t="s">
        <v>73</v>
      </c>
      <c r="B21" s="6"/>
      <c r="C21" s="6"/>
      <c r="D21" s="6"/>
      <c r="E21" s="6"/>
      <c r="F21" s="6"/>
      <c r="G21" s="6"/>
      <c r="H21" s="6"/>
    </row>
    <row r="22" spans="1:9" x14ac:dyDescent="0.25">
      <c r="A22" s="4" t="s">
        <v>35</v>
      </c>
      <c r="B22" s="6">
        <v>-211149000</v>
      </c>
      <c r="C22" s="6">
        <v>-221825000</v>
      </c>
      <c r="D22" s="6">
        <v>-48862000</v>
      </c>
      <c r="E22" s="8"/>
      <c r="F22" s="8"/>
      <c r="G22" s="6"/>
      <c r="H22" s="6"/>
    </row>
    <row r="23" spans="1:9" x14ac:dyDescent="0.25">
      <c r="A23" t="s">
        <v>33</v>
      </c>
      <c r="B23" s="6">
        <v>19007000</v>
      </c>
      <c r="C23" s="6">
        <v>22773000</v>
      </c>
      <c r="D23" s="6">
        <v>-244774000</v>
      </c>
      <c r="E23" s="6">
        <v>-2101721000</v>
      </c>
      <c r="F23" s="6">
        <v>-2096324000</v>
      </c>
      <c r="G23" s="6">
        <v>-1672451000</v>
      </c>
      <c r="H23" s="6">
        <v>-1654165000</v>
      </c>
      <c r="I23" s="6">
        <v>-831296000</v>
      </c>
    </row>
    <row r="24" spans="1:9" x14ac:dyDescent="0.25">
      <c r="A24" s="1"/>
      <c r="B24" s="7">
        <f>SUM(B22:B23)</f>
        <v>-192142000</v>
      </c>
      <c r="C24" s="7">
        <f t="shared" ref="C24:F24" si="5">SUM(C22:C23)</f>
        <v>-199052000</v>
      </c>
      <c r="D24" s="7">
        <f t="shared" si="5"/>
        <v>-293636000</v>
      </c>
      <c r="E24" s="7">
        <f t="shared" si="5"/>
        <v>-2101721000</v>
      </c>
      <c r="F24" s="7">
        <f t="shared" si="5"/>
        <v>-2096324000</v>
      </c>
      <c r="G24" s="7">
        <f t="shared" ref="G24" si="6">SUM(G22:G23)</f>
        <v>-1672451000</v>
      </c>
      <c r="H24" s="7">
        <f t="shared" ref="H24:I24" si="7">SUM(H22:H23)</f>
        <v>-1654165000</v>
      </c>
      <c r="I24" s="7">
        <f t="shared" si="7"/>
        <v>-831296000</v>
      </c>
    </row>
    <row r="25" spans="1:9" x14ac:dyDescent="0.25">
      <c r="A25" s="1"/>
      <c r="B25" s="7"/>
      <c r="C25" s="7"/>
      <c r="D25" s="7"/>
      <c r="E25" s="7"/>
      <c r="F25" s="7"/>
      <c r="G25" s="6"/>
      <c r="H25" s="6"/>
    </row>
    <row r="26" spans="1:9" x14ac:dyDescent="0.25">
      <c r="A26" s="1" t="s">
        <v>74</v>
      </c>
      <c r="B26" s="7">
        <f>B13+B19+B24</f>
        <v>-35269000</v>
      </c>
      <c r="C26" s="7">
        <f t="shared" ref="C26:I26" si="8">C13+C19+C24</f>
        <v>998911000</v>
      </c>
      <c r="D26" s="7">
        <f t="shared" si="8"/>
        <v>1553623000</v>
      </c>
      <c r="E26" s="7">
        <f t="shared" si="8"/>
        <v>-673085000</v>
      </c>
      <c r="F26" s="7">
        <f t="shared" si="8"/>
        <v>-290127000</v>
      </c>
      <c r="G26" s="7">
        <f t="shared" si="8"/>
        <v>-190072000</v>
      </c>
      <c r="H26" s="7">
        <f t="shared" si="8"/>
        <v>-1070059000</v>
      </c>
      <c r="I26" s="7">
        <f t="shared" si="8"/>
        <v>-1038941000</v>
      </c>
    </row>
    <row r="27" spans="1:9" x14ac:dyDescent="0.25">
      <c r="A27" s="28" t="s">
        <v>75</v>
      </c>
      <c r="B27" s="6">
        <v>2496327000</v>
      </c>
      <c r="C27" s="6">
        <v>2461056000</v>
      </c>
      <c r="D27" s="6">
        <v>3459969000</v>
      </c>
      <c r="E27" s="6">
        <v>5013593000</v>
      </c>
      <c r="F27" s="6">
        <v>4340508000</v>
      </c>
      <c r="G27" s="6">
        <v>4050381000</v>
      </c>
      <c r="H27" s="6">
        <v>3860309000</v>
      </c>
      <c r="I27" s="6">
        <v>2790303000</v>
      </c>
    </row>
    <row r="28" spans="1:9" x14ac:dyDescent="0.25">
      <c r="A28" s="27" t="s">
        <v>76</v>
      </c>
      <c r="B28" s="7">
        <f>B26+B27</f>
        <v>2461058000</v>
      </c>
      <c r="C28" s="7">
        <f>C26+C27</f>
        <v>3459967000</v>
      </c>
      <c r="D28" s="7">
        <f t="shared" ref="D28:F28" si="9">D26+D27</f>
        <v>5013592000</v>
      </c>
      <c r="E28" s="7">
        <f t="shared" si="9"/>
        <v>4340508000</v>
      </c>
      <c r="F28" s="7">
        <f t="shared" si="9"/>
        <v>4050381000</v>
      </c>
      <c r="G28" s="7">
        <f t="shared" ref="G28" si="10">G26+G27</f>
        <v>3860309000</v>
      </c>
      <c r="H28" s="7">
        <f t="shared" ref="H28:I28" si="11">H26+H27</f>
        <v>2790250000</v>
      </c>
      <c r="I28" s="7">
        <f t="shared" si="11"/>
        <v>1751362000</v>
      </c>
    </row>
    <row r="29" spans="1:9" x14ac:dyDescent="0.25">
      <c r="B29" s="6"/>
      <c r="C29" s="6"/>
      <c r="D29" s="6"/>
      <c r="E29" s="6"/>
      <c r="F29" s="6"/>
      <c r="G29" s="6"/>
      <c r="H29" s="6"/>
    </row>
    <row r="30" spans="1:9" x14ac:dyDescent="0.25">
      <c r="B30" s="6"/>
      <c r="C30" s="6"/>
      <c r="D30" s="6"/>
      <c r="E30" s="6"/>
      <c r="F30" s="6"/>
      <c r="G30" s="6"/>
      <c r="H30" s="6"/>
    </row>
    <row r="31" spans="1:9" x14ac:dyDescent="0.25">
      <c r="A31" s="27" t="s">
        <v>77</v>
      </c>
      <c r="B31" s="3">
        <f>B13/('1'!B42/10)</f>
        <v>20.312139403507032</v>
      </c>
      <c r="C31" s="3">
        <f>C13/('1'!C42/10)</f>
        <v>26.525566512576191</v>
      </c>
      <c r="D31" s="3">
        <f>D13/('1'!D42/10)</f>
        <v>39.619510969212584</v>
      </c>
      <c r="E31" s="3">
        <f>E13/('1'!E42/10)</f>
        <v>30.473049504810312</v>
      </c>
      <c r="F31" s="3">
        <f>F13/('1'!F42/10)</f>
        <v>34.745290565556886</v>
      </c>
      <c r="G31" s="3">
        <f>G13/('1'!G42/10)</f>
        <v>30.503755512923071</v>
      </c>
      <c r="H31" s="3">
        <f>H13/('1'!H42/10)</f>
        <v>14.092234831055013</v>
      </c>
      <c r="I31" s="3">
        <f>I13/('1'!I42/10)</f>
        <v>11.316305509737433</v>
      </c>
    </row>
    <row r="32" spans="1:9" x14ac:dyDescent="0.25">
      <c r="A32" s="27" t="s">
        <v>78</v>
      </c>
      <c r="B32" s="6">
        <v>56503600</v>
      </c>
      <c r="C32" s="6">
        <v>56503600</v>
      </c>
      <c r="D32" s="6">
        <v>56503600</v>
      </c>
      <c r="E32" s="6">
        <v>56503600</v>
      </c>
      <c r="F32" s="6">
        <v>56503600</v>
      </c>
      <c r="G32" s="6">
        <v>56503600</v>
      </c>
      <c r="H32" s="6">
        <v>56503600</v>
      </c>
      <c r="I32" s="6">
        <v>56503601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4" sqref="K4"/>
    </sheetView>
  </sheetViews>
  <sheetFormatPr defaultRowHeight="15" x14ac:dyDescent="0.25"/>
  <cols>
    <col min="1" max="1" width="39.5703125" bestFit="1" customWidth="1"/>
  </cols>
  <sheetData>
    <row r="1" spans="1:9" ht="15.75" x14ac:dyDescent="0.25">
      <c r="A1" s="2" t="s">
        <v>0</v>
      </c>
    </row>
    <row r="2" spans="1:9" x14ac:dyDescent="0.25">
      <c r="A2" s="1" t="s">
        <v>41</v>
      </c>
    </row>
    <row r="3" spans="1:9" ht="15.75" x14ac:dyDescent="0.25">
      <c r="A3" s="2" t="s">
        <v>44</v>
      </c>
    </row>
    <row r="4" spans="1:9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</row>
    <row r="5" spans="1:9" x14ac:dyDescent="0.25">
      <c r="A5" s="4" t="s">
        <v>68</v>
      </c>
      <c r="B5" s="21">
        <f>'2'!B23/'1'!B20</f>
        <v>9.3581091666430527E-2</v>
      </c>
      <c r="C5" s="21">
        <f>'2'!C23/'1'!C20</f>
        <v>0.14061901140237157</v>
      </c>
      <c r="D5" s="21">
        <f>'2'!D23/'1'!D20</f>
        <v>0.13748091782465438</v>
      </c>
      <c r="E5" s="21">
        <f>'2'!E23/'1'!E20</f>
        <v>0.11595108120539172</v>
      </c>
      <c r="F5" s="21">
        <f>'2'!F23/'1'!F20</f>
        <v>0.14347370423611761</v>
      </c>
      <c r="G5" s="21">
        <f>'2'!G23/'1'!G20</f>
        <v>0.14799724827199903</v>
      </c>
      <c r="H5" s="21">
        <f>'2'!H23/'1'!H20</f>
        <v>9.1994970734204304E-2</v>
      </c>
      <c r="I5" s="21">
        <f>'2'!I23/'1'!I20</f>
        <v>9.3706600733050899E-2</v>
      </c>
    </row>
    <row r="6" spans="1:9" x14ac:dyDescent="0.25">
      <c r="A6" s="4" t="s">
        <v>69</v>
      </c>
      <c r="B6" s="21">
        <f>'2'!B23/'1'!B47</f>
        <v>0.14243453171142939</v>
      </c>
      <c r="C6" s="21">
        <f>'2'!C23/'1'!C47</f>
        <v>0.20493490105197995</v>
      </c>
      <c r="D6" s="21">
        <f>'2'!D23/'1'!D47</f>
        <v>0.19676439588743849</v>
      </c>
      <c r="E6" s="21">
        <f>'2'!E23/'1'!E47</f>
        <v>0.18080221312010633</v>
      </c>
      <c r="F6" s="21">
        <f>'2'!F23/'1'!F47</f>
        <v>0.24260600773822183</v>
      </c>
      <c r="G6" s="21">
        <f>'2'!G23/'1'!G47</f>
        <v>0.26966669706935925</v>
      </c>
      <c r="H6" s="21">
        <f>'2'!H23/'1'!H47</f>
        <v>0.17089778564973701</v>
      </c>
      <c r="I6" s="21">
        <f>'2'!I23/'1'!I47</f>
        <v>0.17332642389006364</v>
      </c>
    </row>
    <row r="7" spans="1:9" x14ac:dyDescent="0.25">
      <c r="A7" s="4" t="s">
        <v>38</v>
      </c>
      <c r="B7" s="21">
        <f>'1'!B27/'1'!B47</f>
        <v>2.4127920729548977E-3</v>
      </c>
      <c r="C7" s="21">
        <f>'1'!C27/'1'!C47</f>
        <v>2.0157062868798141E-3</v>
      </c>
      <c r="D7" s="21">
        <f>'1'!D27/'1'!D47</f>
        <v>1.6951021306041553E-3</v>
      </c>
      <c r="E7" s="21">
        <f>'1'!E27/'1'!E47</f>
        <v>1.9465046148054522E-3</v>
      </c>
      <c r="F7" s="21">
        <f>'1'!F27/'1'!F47</f>
        <v>2.1974971823964192E-3</v>
      </c>
      <c r="G7" s="21">
        <f>'1'!G27/'1'!G47</f>
        <v>2.2710811376329895E-3</v>
      </c>
      <c r="H7" s="21">
        <f>'1'!H27/'1'!H47</f>
        <v>2.7021086405557165E-3</v>
      </c>
      <c r="I7" s="21">
        <f>'1'!I27/'1'!I47</f>
        <v>2.7181852565580315E-3</v>
      </c>
    </row>
    <row r="8" spans="1:9" x14ac:dyDescent="0.25">
      <c r="A8" s="4" t="s">
        <v>39</v>
      </c>
      <c r="B8" s="22">
        <f>'1'!B19/'1'!B38</f>
        <v>2.1429198467247783</v>
      </c>
      <c r="C8" s="22">
        <f>'1'!C19/'1'!C38</f>
        <v>2.6407432865250424</v>
      </c>
      <c r="D8" s="22">
        <f>'1'!D19/'1'!D38</f>
        <v>2.9134080283393113</v>
      </c>
      <c r="E8" s="22">
        <f>'1'!E19/'1'!E38</f>
        <v>2.3280890121638547</v>
      </c>
      <c r="F8" s="22">
        <f>'1'!F19/'1'!F38</f>
        <v>1.9609137162013552</v>
      </c>
      <c r="G8" s="22">
        <f>'1'!G19/'1'!G38</f>
        <v>1.7306004781946216</v>
      </c>
      <c r="H8" s="22">
        <f>'1'!H19/'1'!H38</f>
        <v>1.5902197994560807</v>
      </c>
      <c r="I8" s="22">
        <f>'1'!I19/'1'!I38</f>
        <v>1.4318176224616119</v>
      </c>
    </row>
    <row r="9" spans="1:9" x14ac:dyDescent="0.25">
      <c r="A9" s="4" t="s">
        <v>42</v>
      </c>
      <c r="B9" s="21">
        <f>'2'!B23/'2'!B5</f>
        <v>8.8027579417407228E-2</v>
      </c>
      <c r="C9" s="21">
        <f>'2'!C23/'2'!C5</f>
        <v>0.11861063242651414</v>
      </c>
      <c r="D9" s="21">
        <f>'2'!D23/'2'!D5</f>
        <v>0.14804971760037403</v>
      </c>
      <c r="E9" s="21">
        <f>'2'!E23/'2'!E5</f>
        <v>0.11229035175401018</v>
      </c>
      <c r="F9" s="21">
        <f>'2'!F23/'2'!F5</f>
        <v>0.13371213811925589</v>
      </c>
      <c r="G9" s="21">
        <f>'2'!G23/'2'!G5</f>
        <v>0.14224572768782051</v>
      </c>
      <c r="H9" s="21">
        <f>'2'!H23/'2'!H5</f>
        <v>8.1942713701343442E-2</v>
      </c>
      <c r="I9" s="21">
        <f>'2'!I23/'2'!I5</f>
        <v>7.2615660651157182E-2</v>
      </c>
    </row>
    <row r="10" spans="1:9" x14ac:dyDescent="0.25">
      <c r="A10" t="s">
        <v>40</v>
      </c>
      <c r="B10" s="21">
        <f>'2'!B12/'2'!B5</f>
        <v>0.10179532998614642</v>
      </c>
      <c r="C10" s="21">
        <f>'2'!C12/'2'!C5</f>
        <v>0.14299972237416209</v>
      </c>
      <c r="D10" s="21">
        <f>'2'!D12/'2'!D5</f>
        <v>0.16720538615707015</v>
      </c>
      <c r="E10" s="21">
        <f>'2'!E12/'2'!E5</f>
        <v>0.12442543671759722</v>
      </c>
      <c r="F10" s="21">
        <f>'2'!F12/'2'!F5</f>
        <v>0.16237123136066434</v>
      </c>
      <c r="G10" s="21">
        <f>'2'!G12/'2'!G5</f>
        <v>0.18359475894738966</v>
      </c>
      <c r="H10" s="21">
        <f>'2'!H12/'2'!H5</f>
        <v>0.10401493403156617</v>
      </c>
      <c r="I10" s="21">
        <f>'2'!I12/'2'!I5</f>
        <v>9.3276775431999498E-2</v>
      </c>
    </row>
    <row r="11" spans="1:9" x14ac:dyDescent="0.25">
      <c r="A11" s="4" t="s">
        <v>70</v>
      </c>
      <c r="B11" s="21">
        <f>'2'!B23/('1'!B27+'1'!B47)</f>
        <v>0.14209169399851704</v>
      </c>
      <c r="C11" s="21">
        <f>'2'!C23/('1'!C27+'1'!C47)</f>
        <v>0.20452264347372071</v>
      </c>
      <c r="D11" s="21">
        <f>'2'!D23/('1'!D27+'1'!D47)</f>
        <v>0.19643142456114729</v>
      </c>
      <c r="E11" s="21">
        <f>'2'!E23/('1'!E27+'1'!E47)</f>
        <v>0.18045096448499021</v>
      </c>
      <c r="F11" s="21">
        <f>'2'!F23/('1'!F27+'1'!F47)</f>
        <v>0.24207405069389071</v>
      </c>
      <c r="G11" s="21">
        <f>'2'!G23/('1'!G27+'1'!G47)</f>
        <v>0.26905564985799318</v>
      </c>
      <c r="H11" s="21">
        <f>'2'!H23/('1'!H27+'1'!H47)</f>
        <v>0.17043724569547075</v>
      </c>
      <c r="I11" s="21">
        <f>'2'!I23/('1'!I27+'1'!I47)</f>
        <v>0.17285656771619826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2016-05-19T06:00:17Z</dcterms:created>
  <dcterms:modified xsi:type="dcterms:W3CDTF">2020-04-11T10:22:52Z</dcterms:modified>
</cp:coreProperties>
</file>