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C36" i="3"/>
  <c r="D36" i="3"/>
  <c r="E36" i="3"/>
  <c r="F36" i="3"/>
  <c r="G36" i="3"/>
  <c r="H36" i="3"/>
  <c r="I36" i="3"/>
  <c r="B36" i="3"/>
  <c r="I28" i="3" l="1"/>
  <c r="I20" i="3"/>
  <c r="I10" i="3"/>
  <c r="I35" i="3" s="1"/>
  <c r="I30" i="2"/>
  <c r="H24" i="2"/>
  <c r="I24" i="2"/>
  <c r="I9" i="2"/>
  <c r="I7" i="2"/>
  <c r="I12" i="2" s="1"/>
  <c r="I47" i="1"/>
  <c r="I38" i="1"/>
  <c r="I46" i="1" s="1"/>
  <c r="I26" i="1"/>
  <c r="I23" i="1"/>
  <c r="I36" i="1" s="1"/>
  <c r="I11" i="1"/>
  <c r="I8" i="4" s="1"/>
  <c r="I6" i="1"/>
  <c r="I30" i="3" l="1"/>
  <c r="I33" i="3" s="1"/>
  <c r="I10" i="4"/>
  <c r="I22" i="2"/>
  <c r="I44" i="1"/>
  <c r="I7" i="4"/>
  <c r="I19" i="1"/>
  <c r="H30" i="2"/>
  <c r="C30" i="2"/>
  <c r="D30" i="2"/>
  <c r="E30" i="2"/>
  <c r="F30" i="2"/>
  <c r="G30" i="2"/>
  <c r="B30" i="2"/>
  <c r="C47" i="1"/>
  <c r="D47" i="1"/>
  <c r="E47" i="1"/>
  <c r="F47" i="1"/>
  <c r="G47" i="1"/>
  <c r="H47" i="1"/>
  <c r="B47" i="1"/>
  <c r="I27" i="2" l="1"/>
  <c r="I11" i="4" s="1"/>
  <c r="I6" i="4"/>
  <c r="I9" i="4"/>
  <c r="I5" i="4"/>
  <c r="H28" i="3"/>
  <c r="H20" i="3"/>
  <c r="H10" i="3"/>
  <c r="H9" i="2"/>
  <c r="H7" i="2"/>
  <c r="H26" i="1"/>
  <c r="H23" i="1"/>
  <c r="H38" i="1"/>
  <c r="H11" i="1"/>
  <c r="H6" i="1"/>
  <c r="H19" i="1" s="1"/>
  <c r="H46" i="1" l="1"/>
  <c r="H7" i="4"/>
  <c r="H36" i="1"/>
  <c r="H44" i="1" s="1"/>
  <c r="H30" i="3"/>
  <c r="H33" i="3" s="1"/>
  <c r="H35" i="3"/>
  <c r="I29" i="2"/>
  <c r="H12" i="2"/>
  <c r="H10" i="4" s="1"/>
  <c r="H8" i="4"/>
  <c r="B34" i="1"/>
  <c r="H22" i="2" l="1"/>
  <c r="H27" i="2" s="1"/>
  <c r="H6" i="4" s="1"/>
  <c r="H5" i="4"/>
  <c r="H9" i="4"/>
  <c r="C28" i="3"/>
  <c r="D28" i="3"/>
  <c r="E28" i="3"/>
  <c r="F28" i="3"/>
  <c r="G28" i="3"/>
  <c r="B28" i="3"/>
  <c r="C20" i="3"/>
  <c r="D20" i="3"/>
  <c r="E20" i="3"/>
  <c r="F20" i="3"/>
  <c r="G20" i="3"/>
  <c r="B20" i="3"/>
  <c r="C10" i="3"/>
  <c r="C35" i="3" s="1"/>
  <c r="D10" i="3"/>
  <c r="D35" i="3" s="1"/>
  <c r="E10" i="3"/>
  <c r="E35" i="3" s="1"/>
  <c r="F10" i="3"/>
  <c r="F35" i="3" s="1"/>
  <c r="G10" i="3"/>
  <c r="G35" i="3" s="1"/>
  <c r="B10" i="3"/>
  <c r="B35" i="3" s="1"/>
  <c r="C24" i="2"/>
  <c r="D24" i="2"/>
  <c r="E24" i="2"/>
  <c r="F24" i="2"/>
  <c r="G24" i="2"/>
  <c r="B24" i="2"/>
  <c r="C9" i="2"/>
  <c r="D9" i="2"/>
  <c r="E9" i="2"/>
  <c r="F9" i="2"/>
  <c r="G9" i="2"/>
  <c r="B9" i="2"/>
  <c r="C7" i="2"/>
  <c r="D7" i="2"/>
  <c r="E7" i="2"/>
  <c r="F7" i="2"/>
  <c r="G7" i="2"/>
  <c r="B7" i="2"/>
  <c r="C26" i="1"/>
  <c r="D26" i="1"/>
  <c r="E26" i="1"/>
  <c r="F26" i="1"/>
  <c r="G26" i="1"/>
  <c r="B26" i="1"/>
  <c r="C23" i="1"/>
  <c r="D23" i="1"/>
  <c r="E23" i="1"/>
  <c r="E36" i="1" s="1"/>
  <c r="F23" i="1"/>
  <c r="F36" i="1" s="1"/>
  <c r="G23" i="1"/>
  <c r="B23" i="1"/>
  <c r="C38" i="1"/>
  <c r="D38" i="1"/>
  <c r="D7" i="4" s="1"/>
  <c r="E38" i="1"/>
  <c r="F38" i="1"/>
  <c r="F7" i="4" s="1"/>
  <c r="G38" i="1"/>
  <c r="G7" i="4" s="1"/>
  <c r="B38" i="1"/>
  <c r="B7" i="4" s="1"/>
  <c r="C11" i="1"/>
  <c r="C8" i="4" s="1"/>
  <c r="D11" i="1"/>
  <c r="E11" i="1"/>
  <c r="E8" i="4" s="1"/>
  <c r="F11" i="1"/>
  <c r="F8" i="4" s="1"/>
  <c r="G11" i="1"/>
  <c r="G8" i="4" s="1"/>
  <c r="B11" i="1"/>
  <c r="C6" i="1"/>
  <c r="D6" i="1"/>
  <c r="E6" i="1"/>
  <c r="F6" i="1"/>
  <c r="G6" i="1"/>
  <c r="B6" i="1"/>
  <c r="C46" i="1" l="1"/>
  <c r="C7" i="4"/>
  <c r="H11" i="4"/>
  <c r="D8" i="4"/>
  <c r="B36" i="1"/>
  <c r="D36" i="1"/>
  <c r="H29" i="2"/>
  <c r="E44" i="1"/>
  <c r="E7" i="4"/>
  <c r="G36" i="1"/>
  <c r="C36" i="1"/>
  <c r="C44" i="1" s="1"/>
  <c r="G12" i="2"/>
  <c r="G10" i="4" s="1"/>
  <c r="C12" i="2"/>
  <c r="C10" i="4" s="1"/>
  <c r="C19" i="1"/>
  <c r="G19" i="1"/>
  <c r="B12" i="2"/>
  <c r="B22" i="2" s="1"/>
  <c r="B27" i="2" s="1"/>
  <c r="E30" i="3"/>
  <c r="E33" i="3" s="1"/>
  <c r="D12" i="2"/>
  <c r="D10" i="4" s="1"/>
  <c r="D22" i="2"/>
  <c r="D27" i="2" s="1"/>
  <c r="C22" i="2"/>
  <c r="C27" i="2" s="1"/>
  <c r="F12" i="2"/>
  <c r="F10" i="4" s="1"/>
  <c r="E12" i="2"/>
  <c r="E10" i="4" s="1"/>
  <c r="B19" i="1"/>
  <c r="D19" i="1"/>
  <c r="B46" i="1"/>
  <c r="G44" i="1"/>
  <c r="F44" i="1"/>
  <c r="F19" i="1"/>
  <c r="B8" i="4"/>
  <c r="E19" i="1"/>
  <c r="E46" i="1"/>
  <c r="G46" i="1"/>
  <c r="D46" i="1"/>
  <c r="D44" i="1"/>
  <c r="F46" i="1"/>
  <c r="B30" i="3"/>
  <c r="B33" i="3" s="1"/>
  <c r="D30" i="3"/>
  <c r="D33" i="3" s="1"/>
  <c r="F30" i="3"/>
  <c r="F33" i="3" s="1"/>
  <c r="G30" i="3"/>
  <c r="G33" i="3" s="1"/>
  <c r="C30" i="3"/>
  <c r="C33" i="3" s="1"/>
  <c r="B44" i="1"/>
  <c r="G22" i="2" l="1"/>
  <c r="G27" i="2" s="1"/>
  <c r="G6" i="4" s="1"/>
  <c r="B10" i="4"/>
  <c r="B11" i="4"/>
  <c r="B6" i="4"/>
  <c r="B5" i="4"/>
  <c r="G11" i="4"/>
  <c r="G5" i="4"/>
  <c r="G9" i="4"/>
  <c r="D5" i="4"/>
  <c r="D9" i="4"/>
  <c r="D6" i="4"/>
  <c r="D11" i="4"/>
  <c r="C5" i="4"/>
  <c r="C9" i="4"/>
  <c r="C6" i="4"/>
  <c r="C11" i="4"/>
  <c r="F22" i="2"/>
  <c r="F27" i="2" s="1"/>
  <c r="G29" i="2"/>
  <c r="C29" i="2"/>
  <c r="E22" i="2"/>
  <c r="E27" i="2" s="1"/>
  <c r="B29" i="2"/>
  <c r="B9" i="4"/>
  <c r="D29" i="2"/>
  <c r="F6" i="4" l="1"/>
  <c r="F11" i="4"/>
  <c r="F5" i="4"/>
  <c r="F9" i="4"/>
  <c r="E6" i="4"/>
  <c r="E11" i="4"/>
  <c r="E5" i="4"/>
  <c r="E9" i="4"/>
  <c r="F29" i="2"/>
  <c r="E29" i="2"/>
</calcChain>
</file>

<file path=xl/sharedStrings.xml><?xml version="1.0" encoding="utf-8"?>
<sst xmlns="http://schemas.openxmlformats.org/spreadsheetml/2006/main" count="99" uniqueCount="89">
  <si>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</si>
  <si>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</si>
  <si>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</si>
  <si>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</si>
  <si>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</si>
  <si>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</si>
  <si>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</si>
  <si>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Capital work in progress</t>
  </si>
  <si>
    <t>Retained Earnings</t>
  </si>
  <si>
    <t>Advance, deposits &amp; prepayments</t>
  </si>
  <si>
    <t>Cash &amp; Cash equivalent</t>
  </si>
  <si>
    <t>Inventories</t>
  </si>
  <si>
    <t>Acquisition of fixed assets</t>
  </si>
  <si>
    <t>Short term borrowings</t>
  </si>
  <si>
    <t>Administrative expenses</t>
  </si>
  <si>
    <t>Other non-operation income</t>
  </si>
  <si>
    <t>Provision for income tax</t>
  </si>
  <si>
    <t>Accounts receivables</t>
  </si>
  <si>
    <t>Other receivables</t>
  </si>
  <si>
    <t>Share capital</t>
  </si>
  <si>
    <t>Tax holiday reserve</t>
  </si>
  <si>
    <t>Revaluation surplus</t>
  </si>
  <si>
    <t>Deferred tax</t>
  </si>
  <si>
    <t>Bank overdraft</t>
  </si>
  <si>
    <t>Accounts payable</t>
  </si>
  <si>
    <t>WPPF</t>
  </si>
  <si>
    <t>Others payable</t>
  </si>
  <si>
    <t>Selling &amp; distribution expenses</t>
  </si>
  <si>
    <t>Provision for doubtful debts</t>
  </si>
  <si>
    <t>Provision for WPPF</t>
  </si>
  <si>
    <t>Collection from turnover &amp; other income</t>
  </si>
  <si>
    <t>Cash paid to suppliers &amp; employees</t>
  </si>
  <si>
    <t>Financial expenses</t>
  </si>
  <si>
    <t>Income tax paid</t>
  </si>
  <si>
    <t>Investment in FDR</t>
  </si>
  <si>
    <t>Current</t>
  </si>
  <si>
    <t>Deferred</t>
  </si>
  <si>
    <t>Uncollected IPO subscription</t>
  </si>
  <si>
    <t>IPO cost</t>
  </si>
  <si>
    <t>Proceeds from share capital</t>
  </si>
  <si>
    <t>Un-collected IPO subscription</t>
  </si>
  <si>
    <t>Capital Work in progress</t>
  </si>
  <si>
    <t>Dividend paid</t>
  </si>
  <si>
    <t>Intangible asset</t>
  </si>
  <si>
    <t>Foreign exchange gain/loss upon realization</t>
  </si>
  <si>
    <t>Disposal of fixed asset</t>
  </si>
  <si>
    <t>Income from investment</t>
  </si>
  <si>
    <t>Ratio</t>
  </si>
  <si>
    <t>Debt to Equity</t>
  </si>
  <si>
    <t>Current Ratio</t>
  </si>
  <si>
    <t>Net Margin</t>
  </si>
  <si>
    <t>Operating Margin</t>
  </si>
  <si>
    <t>As at year end</t>
  </si>
  <si>
    <t>Liabilities and Capital</t>
  </si>
  <si>
    <t>Liabilities</t>
  </si>
  <si>
    <t>Non Current Liabilities</t>
  </si>
  <si>
    <t>Shareholders’ Equity</t>
  </si>
  <si>
    <t>Current Liabilities</t>
  </si>
  <si>
    <t>Net assets value per share</t>
  </si>
  <si>
    <t>Shares to calculate NAVPS</t>
  </si>
  <si>
    <t>Balance Sheet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</si>
  <si>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</si>
  <si>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</si>
  <si>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</si>
  <si>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</si>
  <si>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</si>
  <si>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</si>
  <si>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</si>
  <si>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</si>
  <si>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</si>
  <si>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</si>
  <si>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</si>
  <si>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</si>
  <si>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</si>
  <si>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</si>
  <si>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</si>
  <si>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</si>
  <si>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</si>
  <si>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</si>
  <si>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</si>
  <si>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</si>
  <si>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</si>
  <si>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</si>
  <si>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</si>
  <si>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Return on Invested Capital (ROIC)</t>
  </si>
  <si>
    <t>HWA WELL TEXTILES (BD) LIMITED</t>
  </si>
  <si>
    <t>Investments</t>
  </si>
  <si>
    <t>Dividend Payable</t>
  </si>
  <si>
    <t>Unrealized foreign exchange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</si>
</sst>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4" fillId="0" borderId="0" xfId="0" applyFont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Fill="1"/>
    <xf numFmtId="164" fontId="0" fillId="0" borderId="0" xfId="1" applyNumberFormat="1" applyFont="1" applyBorder="1"/>
    <xf numFmtId="164" fontId="1" fillId="0" borderId="2" xfId="1" applyNumberFormat="1" applyFont="1" applyBorder="1"/>
    <xf numFmtId="165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1" fontId="1" fillId="0" borderId="0" xfId="0" applyNumberFormat="1" applyFont="1"/>
    <xf numFmtId="0" fontId="1" fillId="0" borderId="2" xfId="0" applyFont="1" applyBorder="1"/>
    <xf numFmtId="41" fontId="0" fillId="0" borderId="0" xfId="0" applyNumberFormat="1"/>
    <xf numFmtId="164" fontId="0" fillId="0" borderId="0" xfId="0" applyNumberFormat="1"/>
    <xf numFmtId="4" fontId="1" fillId="0" borderId="3" xfId="0" applyNumberFormat="1" applyFont="1" applyBorder="1"/>
    <xf numFmtId="3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1.140625" bestFit="1" customWidth="1"/>
    <col min="2" max="8" width="16.85546875" bestFit="1" customWidth="1"/>
    <col min="9" max="9" width="14.28515625" bestFit="1" customWidth="1"/>
  </cols>
  <sheetData>
    <row r="1" spans="1:9" x14ac:dyDescent="0.25">
      <c r="A1" s="8" t="s">
        <v>85</v>
      </c>
    </row>
    <row r="2" spans="1:9" x14ac:dyDescent="0.25">
      <c r="A2" s="8" t="s">
        <v>60</v>
      </c>
    </row>
    <row r="3" spans="1:9" x14ac:dyDescent="0.25">
      <c r="A3" t="s">
        <v>52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7" t="s">
        <v>0</v>
      </c>
      <c r="B5" s="14"/>
      <c r="C5" s="14"/>
      <c r="D5" s="14"/>
      <c r="E5" s="14"/>
      <c r="F5" s="14"/>
      <c r="G5" s="14"/>
      <c r="H5" s="14"/>
    </row>
    <row r="6" spans="1:9" x14ac:dyDescent="0.25">
      <c r="A6" s="28" t="s">
        <v>1</v>
      </c>
      <c r="B6" s="17">
        <f>SUM(B7:B9)</f>
        <v>494552912</v>
      </c>
      <c r="C6" s="17">
        <f t="shared" ref="C6:I6" si="0">SUM(C7:C9)</f>
        <v>498032392</v>
      </c>
      <c r="D6" s="17">
        <f t="shared" si="0"/>
        <v>476743304</v>
      </c>
      <c r="E6" s="17">
        <f t="shared" si="0"/>
        <v>550104727</v>
      </c>
      <c r="F6" s="17">
        <f t="shared" si="0"/>
        <v>812851233</v>
      </c>
      <c r="G6" s="17">
        <f t="shared" si="0"/>
        <v>764821019</v>
      </c>
      <c r="H6" s="17">
        <f t="shared" si="0"/>
        <v>885136870</v>
      </c>
      <c r="I6" s="17">
        <f t="shared" si="0"/>
        <v>829669867</v>
      </c>
    </row>
    <row r="7" spans="1:9" x14ac:dyDescent="0.25">
      <c r="A7" t="s">
        <v>5</v>
      </c>
      <c r="B7" s="14">
        <v>494552912</v>
      </c>
      <c r="C7" s="14">
        <v>498032392</v>
      </c>
      <c r="D7" s="14">
        <v>476743304</v>
      </c>
      <c r="E7" s="14">
        <v>474262106</v>
      </c>
      <c r="F7" s="14">
        <v>776174666</v>
      </c>
      <c r="G7" s="14">
        <v>728328727</v>
      </c>
      <c r="H7" s="14">
        <v>848413053</v>
      </c>
      <c r="I7" s="1">
        <v>792672241</v>
      </c>
    </row>
    <row r="8" spans="1:9" x14ac:dyDescent="0.25">
      <c r="A8" t="s">
        <v>41</v>
      </c>
      <c r="B8" s="14">
        <v>0</v>
      </c>
      <c r="C8" s="14">
        <v>0</v>
      </c>
      <c r="D8" s="14">
        <v>0</v>
      </c>
      <c r="E8" s="14">
        <v>75842621</v>
      </c>
      <c r="F8" s="14">
        <v>36062317</v>
      </c>
      <c r="G8" s="14">
        <v>36062317</v>
      </c>
      <c r="H8" s="14">
        <v>36532717</v>
      </c>
      <c r="I8" s="1">
        <v>36723856</v>
      </c>
    </row>
    <row r="9" spans="1:9" x14ac:dyDescent="0.25">
      <c r="A9" t="s">
        <v>43</v>
      </c>
      <c r="B9" s="14">
        <v>0</v>
      </c>
      <c r="C9" s="14">
        <v>0</v>
      </c>
      <c r="D9" s="14">
        <v>0</v>
      </c>
      <c r="E9" s="14">
        <v>0</v>
      </c>
      <c r="F9" s="14">
        <v>614250</v>
      </c>
      <c r="G9" s="14">
        <v>429975</v>
      </c>
      <c r="H9" s="14">
        <v>191100</v>
      </c>
      <c r="I9" s="1">
        <v>273770</v>
      </c>
    </row>
    <row r="10" spans="1:9" x14ac:dyDescent="0.25">
      <c r="B10" s="14"/>
      <c r="C10" s="14"/>
      <c r="D10" s="14"/>
      <c r="E10" s="14"/>
      <c r="F10" s="14"/>
      <c r="G10" s="14"/>
      <c r="H10" s="14"/>
    </row>
    <row r="11" spans="1:9" x14ac:dyDescent="0.25">
      <c r="A11" s="28" t="s">
        <v>2</v>
      </c>
      <c r="B11" s="17">
        <f>SUM(B12:B17)</f>
        <v>748897252</v>
      </c>
      <c r="C11" s="17">
        <f t="shared" ref="C11:I11" si="1">SUM(C12:C17)</f>
        <v>771443566</v>
      </c>
      <c r="D11" s="17">
        <f t="shared" si="1"/>
        <v>1204442031</v>
      </c>
      <c r="E11" s="17">
        <f t="shared" si="1"/>
        <v>1154676414</v>
      </c>
      <c r="F11" s="17">
        <f t="shared" si="1"/>
        <v>1079019650</v>
      </c>
      <c r="G11" s="17">
        <f t="shared" si="1"/>
        <v>1082712977</v>
      </c>
      <c r="H11" s="17">
        <f t="shared" si="1"/>
        <v>1062843970</v>
      </c>
      <c r="I11" s="17">
        <f t="shared" si="1"/>
        <v>1153037284</v>
      </c>
    </row>
    <row r="12" spans="1:9" x14ac:dyDescent="0.25">
      <c r="A12" s="5" t="s">
        <v>11</v>
      </c>
      <c r="B12" s="14">
        <v>218855408</v>
      </c>
      <c r="C12" s="14">
        <v>238996678</v>
      </c>
      <c r="D12" s="14">
        <v>336892611</v>
      </c>
      <c r="E12" s="14">
        <v>165296955</v>
      </c>
      <c r="F12" s="14">
        <v>120441809</v>
      </c>
      <c r="G12" s="14">
        <v>30036470</v>
      </c>
      <c r="H12" s="14">
        <v>123697261</v>
      </c>
      <c r="I12" s="1">
        <v>198318568</v>
      </c>
    </row>
    <row r="13" spans="1:9" x14ac:dyDescent="0.25">
      <c r="A13" s="5" t="s">
        <v>17</v>
      </c>
      <c r="B13" s="14">
        <v>458328133</v>
      </c>
      <c r="C13" s="14">
        <v>485005344</v>
      </c>
      <c r="D13" s="14">
        <v>530979850</v>
      </c>
      <c r="E13" s="14">
        <v>425231852</v>
      </c>
      <c r="F13" s="14">
        <v>503451011</v>
      </c>
      <c r="G13" s="14">
        <v>442237338</v>
      </c>
      <c r="H13" s="14">
        <v>345007875</v>
      </c>
      <c r="I13" s="1">
        <v>223509019</v>
      </c>
    </row>
    <row r="14" spans="1:9" x14ac:dyDescent="0.25">
      <c r="A14" s="5" t="s">
        <v>9</v>
      </c>
      <c r="B14" s="14">
        <v>48584971</v>
      </c>
      <c r="C14" s="14">
        <v>31765410</v>
      </c>
      <c r="D14" s="14">
        <v>56216189</v>
      </c>
      <c r="E14" s="14">
        <v>59490156</v>
      </c>
      <c r="F14" s="14">
        <v>88758984</v>
      </c>
      <c r="G14" s="14">
        <v>84838317</v>
      </c>
      <c r="H14" s="14">
        <v>76513361</v>
      </c>
      <c r="I14" s="1">
        <v>106801442</v>
      </c>
    </row>
    <row r="15" spans="1:9" x14ac:dyDescent="0.25">
      <c r="A15" s="5" t="s">
        <v>86</v>
      </c>
      <c r="B15" s="14">
        <v>14282895</v>
      </c>
      <c r="C15" s="14">
        <v>4436500</v>
      </c>
      <c r="D15" s="14">
        <v>4935606</v>
      </c>
      <c r="E15" s="14">
        <v>331578310</v>
      </c>
      <c r="F15" s="14">
        <v>5870053</v>
      </c>
      <c r="G15" s="14">
        <v>91621416</v>
      </c>
      <c r="H15" s="14">
        <v>4945211</v>
      </c>
      <c r="I15" s="1">
        <v>231351271</v>
      </c>
    </row>
    <row r="16" spans="1:9" x14ac:dyDescent="0.25">
      <c r="A16" s="5" t="s">
        <v>18</v>
      </c>
      <c r="B16" s="14">
        <v>347753</v>
      </c>
      <c r="C16" s="14">
        <v>373722</v>
      </c>
      <c r="D16" s="14">
        <v>413300</v>
      </c>
      <c r="E16" s="14">
        <v>4788843</v>
      </c>
      <c r="F16" s="14">
        <v>2736540</v>
      </c>
      <c r="G16" s="14">
        <v>3741962</v>
      </c>
      <c r="H16" s="14">
        <v>89969709</v>
      </c>
      <c r="I16" s="1">
        <v>7800827</v>
      </c>
    </row>
    <row r="17" spans="1:9" x14ac:dyDescent="0.25">
      <c r="A17" s="5" t="s">
        <v>10</v>
      </c>
      <c r="B17" s="14">
        <v>8498092</v>
      </c>
      <c r="C17" s="14">
        <v>10865912</v>
      </c>
      <c r="D17" s="14">
        <v>275004475</v>
      </c>
      <c r="E17" s="14">
        <v>168290298</v>
      </c>
      <c r="F17" s="14">
        <v>357761253</v>
      </c>
      <c r="G17" s="14">
        <v>430237474</v>
      </c>
      <c r="H17" s="14">
        <v>422710553</v>
      </c>
      <c r="I17" s="1">
        <v>385256157</v>
      </c>
    </row>
    <row r="18" spans="1:9" x14ac:dyDescent="0.25">
      <c r="B18" s="14"/>
      <c r="C18" s="14"/>
      <c r="D18" s="14"/>
      <c r="E18" s="14"/>
      <c r="F18" s="14"/>
      <c r="G18" s="14"/>
      <c r="H18" s="14"/>
    </row>
    <row r="19" spans="1:9" x14ac:dyDescent="0.25">
      <c r="A19" s="2"/>
      <c r="B19" s="17">
        <f>B6+B11</f>
        <v>1243450164</v>
      </c>
      <c r="C19" s="17">
        <f t="shared" ref="C19:I19" si="2">C6+C11</f>
        <v>1269475958</v>
      </c>
      <c r="D19" s="17">
        <f t="shared" si="2"/>
        <v>1681185335</v>
      </c>
      <c r="E19" s="17">
        <f t="shared" si="2"/>
        <v>1704781141</v>
      </c>
      <c r="F19" s="17">
        <f t="shared" si="2"/>
        <v>1891870883</v>
      </c>
      <c r="G19" s="17">
        <f t="shared" si="2"/>
        <v>1847533996</v>
      </c>
      <c r="H19" s="17">
        <f t="shared" si="2"/>
        <v>1947980840</v>
      </c>
      <c r="I19" s="17">
        <f t="shared" si="2"/>
        <v>1982707151</v>
      </c>
    </row>
    <row r="20" spans="1:9" x14ac:dyDescent="0.25">
      <c r="B20" s="14"/>
      <c r="C20" s="14"/>
      <c r="D20" s="14"/>
      <c r="E20" s="14"/>
      <c r="F20" s="14"/>
      <c r="G20" s="14"/>
      <c r="H20" s="14"/>
    </row>
    <row r="21" spans="1:9" ht="15.75" x14ac:dyDescent="0.25">
      <c r="A21" s="29" t="s">
        <v>53</v>
      </c>
      <c r="B21" s="14"/>
      <c r="C21" s="17"/>
      <c r="D21" s="17"/>
      <c r="E21" s="17"/>
      <c r="F21" s="17"/>
      <c r="G21" s="17"/>
      <c r="H21" s="14"/>
    </row>
    <row r="22" spans="1:9" ht="15.75" x14ac:dyDescent="0.25">
      <c r="A22" s="30" t="s">
        <v>54</v>
      </c>
      <c r="B22" s="14"/>
      <c r="C22" s="17"/>
      <c r="D22" s="17"/>
      <c r="E22" s="17"/>
      <c r="F22" s="17"/>
      <c r="G22" s="17"/>
      <c r="H22" s="14"/>
    </row>
    <row r="23" spans="1:9" x14ac:dyDescent="0.25">
      <c r="A23" s="28" t="s">
        <v>55</v>
      </c>
      <c r="B23" s="17">
        <f>SUM(B24)</f>
        <v>53410646</v>
      </c>
      <c r="C23" s="17">
        <f t="shared" ref="C23:I23" si="3">SUM(C24)</f>
        <v>57747194</v>
      </c>
      <c r="D23" s="17">
        <f t="shared" si="3"/>
        <v>49386037</v>
      </c>
      <c r="E23" s="17">
        <f t="shared" si="3"/>
        <v>49686073</v>
      </c>
      <c r="F23" s="17">
        <f t="shared" si="3"/>
        <v>69117778</v>
      </c>
      <c r="G23" s="17">
        <f t="shared" si="3"/>
        <v>69551330</v>
      </c>
      <c r="H23" s="17">
        <f t="shared" si="3"/>
        <v>70431905</v>
      </c>
      <c r="I23" s="17">
        <f t="shared" si="3"/>
        <v>69022679</v>
      </c>
    </row>
    <row r="24" spans="1:9" x14ac:dyDescent="0.25">
      <c r="A24" s="5" t="s">
        <v>22</v>
      </c>
      <c r="B24" s="14">
        <v>53410646</v>
      </c>
      <c r="C24" s="14">
        <v>57747194</v>
      </c>
      <c r="D24" s="14">
        <v>49386037</v>
      </c>
      <c r="E24" s="14">
        <v>49686073</v>
      </c>
      <c r="F24" s="14">
        <v>69117778</v>
      </c>
      <c r="G24" s="14">
        <v>69551330</v>
      </c>
      <c r="H24" s="14">
        <v>70431905</v>
      </c>
      <c r="I24" s="1">
        <v>69022679</v>
      </c>
    </row>
    <row r="25" spans="1:9" x14ac:dyDescent="0.25">
      <c r="B25" s="14"/>
      <c r="C25" s="14"/>
      <c r="D25" s="14"/>
      <c r="E25" s="14"/>
      <c r="F25" s="14"/>
      <c r="G25" s="14"/>
      <c r="H25" s="14"/>
    </row>
    <row r="26" spans="1:9" x14ac:dyDescent="0.25">
      <c r="A26" s="28" t="s">
        <v>57</v>
      </c>
      <c r="B26" s="17">
        <f>SUM(B27:B34)</f>
        <v>307100415</v>
      </c>
      <c r="C26" s="17">
        <f t="shared" ref="C26:I26" si="4">SUM(C27:C34)</f>
        <v>204593319</v>
      </c>
      <c r="D26" s="17">
        <f t="shared" si="4"/>
        <v>250129791</v>
      </c>
      <c r="E26" s="17">
        <f t="shared" si="4"/>
        <v>240820473</v>
      </c>
      <c r="F26" s="17">
        <f t="shared" si="4"/>
        <v>279397291</v>
      </c>
      <c r="G26" s="17">
        <f t="shared" si="4"/>
        <v>198535325</v>
      </c>
      <c r="H26" s="17">
        <f t="shared" si="4"/>
        <v>252825913</v>
      </c>
      <c r="I26" s="17">
        <f t="shared" si="4"/>
        <v>240529636</v>
      </c>
    </row>
    <row r="27" spans="1:9" x14ac:dyDescent="0.25">
      <c r="A27" s="5" t="s">
        <v>23</v>
      </c>
      <c r="B27" s="14">
        <v>3642309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">
        <v>1513867</v>
      </c>
    </row>
    <row r="28" spans="1:9" x14ac:dyDescent="0.25">
      <c r="A28" s="5" t="s">
        <v>13</v>
      </c>
      <c r="B28" s="14">
        <v>0</v>
      </c>
      <c r="C28" s="14">
        <v>0</v>
      </c>
      <c r="D28" s="14">
        <v>0</v>
      </c>
      <c r="E28" s="14">
        <v>0</v>
      </c>
      <c r="F28" s="14">
        <v>14104422</v>
      </c>
      <c r="G28" s="14">
        <v>0</v>
      </c>
      <c r="H28" s="14">
        <v>0</v>
      </c>
    </row>
    <row r="29" spans="1:9" x14ac:dyDescent="0.25">
      <c r="A29" s="5" t="s">
        <v>24</v>
      </c>
      <c r="B29" s="14">
        <v>151221744</v>
      </c>
      <c r="C29" s="14">
        <v>139496918</v>
      </c>
      <c r="D29" s="14">
        <v>145634059</v>
      </c>
      <c r="E29" s="14">
        <v>144443467</v>
      </c>
      <c r="F29" s="14">
        <v>163664362</v>
      </c>
      <c r="G29" s="14">
        <v>117194125</v>
      </c>
      <c r="H29" s="14">
        <v>178783279</v>
      </c>
      <c r="I29" s="1">
        <v>129849964</v>
      </c>
    </row>
    <row r="30" spans="1:9" x14ac:dyDescent="0.25">
      <c r="A30" t="s">
        <v>25</v>
      </c>
      <c r="B30" s="14">
        <v>0</v>
      </c>
      <c r="C30" s="14">
        <v>7803254</v>
      </c>
      <c r="D30" s="21">
        <v>9705200</v>
      </c>
      <c r="E30" s="14">
        <v>7074484</v>
      </c>
      <c r="F30" s="14">
        <v>6893127</v>
      </c>
      <c r="G30" s="14">
        <v>7351272</v>
      </c>
      <c r="H30" s="14">
        <v>8000929</v>
      </c>
      <c r="I30" s="1">
        <v>8687426</v>
      </c>
    </row>
    <row r="31" spans="1:9" x14ac:dyDescent="0.25">
      <c r="A31" s="5" t="s">
        <v>26</v>
      </c>
      <c r="B31" s="14">
        <v>126920769</v>
      </c>
      <c r="C31" s="14">
        <v>26176086</v>
      </c>
      <c r="D31" s="21">
        <v>18324626</v>
      </c>
      <c r="E31" s="14">
        <v>18414206</v>
      </c>
      <c r="F31" s="14">
        <v>16064390</v>
      </c>
      <c r="G31" s="14">
        <v>15441193</v>
      </c>
      <c r="H31" s="14">
        <v>17765318</v>
      </c>
      <c r="I31" s="1">
        <v>21817707</v>
      </c>
    </row>
    <row r="32" spans="1:9" x14ac:dyDescent="0.25">
      <c r="A32" s="5" t="s">
        <v>37</v>
      </c>
      <c r="B32" s="14">
        <v>0</v>
      </c>
      <c r="C32" s="14">
        <v>0</v>
      </c>
      <c r="D32" s="21">
        <v>10167750</v>
      </c>
      <c r="E32" s="14">
        <v>5928500</v>
      </c>
      <c r="F32" s="14">
        <v>5863500</v>
      </c>
      <c r="G32" s="14">
        <v>5853500</v>
      </c>
      <c r="H32" s="14">
        <v>5853500</v>
      </c>
      <c r="I32" s="1">
        <v>5853500</v>
      </c>
    </row>
    <row r="33" spans="1:9" x14ac:dyDescent="0.25">
      <c r="A33" s="5" t="s">
        <v>87</v>
      </c>
      <c r="B33" s="14">
        <v>0</v>
      </c>
      <c r="C33" s="14">
        <v>0</v>
      </c>
      <c r="D33" s="21">
        <v>0</v>
      </c>
      <c r="E33" s="14">
        <v>3009600</v>
      </c>
      <c r="F33" s="14">
        <v>4570253</v>
      </c>
      <c r="G33" s="14">
        <v>6828379</v>
      </c>
      <c r="H33" s="14">
        <v>8846644</v>
      </c>
      <c r="I33" s="1">
        <v>9144044</v>
      </c>
    </row>
    <row r="34" spans="1:9" x14ac:dyDescent="0.25">
      <c r="A34" s="5" t="s">
        <v>16</v>
      </c>
      <c r="B34" s="14">
        <f>25513591-197998</f>
        <v>25315593</v>
      </c>
      <c r="C34" s="14">
        <v>31117061</v>
      </c>
      <c r="D34" s="21">
        <v>66298156</v>
      </c>
      <c r="E34" s="14">
        <v>61950216</v>
      </c>
      <c r="F34" s="14">
        <v>68237237</v>
      </c>
      <c r="G34" s="14">
        <v>45866856</v>
      </c>
      <c r="H34" s="14">
        <v>33576243</v>
      </c>
      <c r="I34" s="1">
        <v>63663128</v>
      </c>
    </row>
    <row r="35" spans="1:9" x14ac:dyDescent="0.25">
      <c r="B35" s="14"/>
      <c r="C35" s="14"/>
      <c r="D35" s="14"/>
      <c r="E35" s="14"/>
      <c r="F35" s="14"/>
      <c r="G35" s="14"/>
      <c r="H35" s="14"/>
    </row>
    <row r="36" spans="1:9" x14ac:dyDescent="0.25">
      <c r="A36" s="2"/>
      <c r="B36" s="17">
        <f>B23+B26</f>
        <v>360511061</v>
      </c>
      <c r="C36" s="17">
        <f>C23+C26</f>
        <v>262340513</v>
      </c>
      <c r="D36" s="17">
        <f t="shared" ref="D36:G36" si="5">D23+D26</f>
        <v>299515828</v>
      </c>
      <c r="E36" s="17">
        <f t="shared" si="5"/>
        <v>290506546</v>
      </c>
      <c r="F36" s="17">
        <f t="shared" si="5"/>
        <v>348515069</v>
      </c>
      <c r="G36" s="17">
        <f t="shared" si="5"/>
        <v>268086655</v>
      </c>
      <c r="H36" s="17">
        <f>H23+H26</f>
        <v>323257818</v>
      </c>
      <c r="I36" s="17">
        <f>I23+I26</f>
        <v>309552315</v>
      </c>
    </row>
    <row r="37" spans="1:9" x14ac:dyDescent="0.25">
      <c r="A37" s="2"/>
      <c r="B37" s="14"/>
      <c r="C37" s="14"/>
      <c r="D37" s="21"/>
      <c r="E37" s="14"/>
      <c r="F37" s="14"/>
      <c r="G37" s="14"/>
      <c r="H37" s="14"/>
    </row>
    <row r="38" spans="1:9" x14ac:dyDescent="0.25">
      <c r="A38" s="28" t="s">
        <v>56</v>
      </c>
      <c r="B38" s="17">
        <f>SUM(B39:B42)</f>
        <v>882939103</v>
      </c>
      <c r="C38" s="17">
        <f t="shared" ref="C38:I38" si="6">SUM(C39:C42)</f>
        <v>1007135445</v>
      </c>
      <c r="D38" s="17">
        <f t="shared" si="6"/>
        <v>1381669507</v>
      </c>
      <c r="E38" s="17">
        <f t="shared" si="6"/>
        <v>1414274595</v>
      </c>
      <c r="F38" s="17">
        <f t="shared" si="6"/>
        <v>1543355814</v>
      </c>
      <c r="G38" s="17">
        <f t="shared" si="6"/>
        <v>1579447341</v>
      </c>
      <c r="H38" s="17">
        <f t="shared" si="6"/>
        <v>1624723022</v>
      </c>
      <c r="I38" s="17">
        <f t="shared" si="6"/>
        <v>1673154836</v>
      </c>
    </row>
    <row r="39" spans="1:9" x14ac:dyDescent="0.25">
      <c r="A39" t="s">
        <v>19</v>
      </c>
      <c r="B39" s="14">
        <v>350000000</v>
      </c>
      <c r="C39" s="14">
        <v>350000000</v>
      </c>
      <c r="D39" s="14">
        <v>560000000</v>
      </c>
      <c r="E39" s="14">
        <v>560000000</v>
      </c>
      <c r="F39" s="14">
        <v>560000000</v>
      </c>
      <c r="G39" s="14">
        <v>560000000</v>
      </c>
      <c r="H39" s="14">
        <v>560000000</v>
      </c>
      <c r="I39" s="1">
        <v>560000000</v>
      </c>
    </row>
    <row r="40" spans="1:9" x14ac:dyDescent="0.25">
      <c r="A40" t="s">
        <v>20</v>
      </c>
      <c r="B40" s="14">
        <v>58907629</v>
      </c>
      <c r="C40" s="14">
        <v>58907629</v>
      </c>
      <c r="D40" s="14">
        <v>58907629</v>
      </c>
      <c r="E40" s="14">
        <v>58907629</v>
      </c>
      <c r="F40" s="14">
        <v>58907629</v>
      </c>
      <c r="G40" s="14">
        <v>58907629</v>
      </c>
      <c r="H40" s="14">
        <v>58907629</v>
      </c>
      <c r="I40" s="14">
        <v>58907629</v>
      </c>
    </row>
    <row r="41" spans="1:9" x14ac:dyDescent="0.25">
      <c r="A41" t="s">
        <v>21</v>
      </c>
      <c r="B41" s="14">
        <v>369937739</v>
      </c>
      <c r="C41" s="14">
        <v>338544336</v>
      </c>
      <c r="D41" s="14">
        <v>325245243</v>
      </c>
      <c r="E41" s="14">
        <v>313276059</v>
      </c>
      <c r="F41" s="14">
        <v>366185410</v>
      </c>
      <c r="G41" s="14">
        <v>353402657</v>
      </c>
      <c r="H41" s="14">
        <v>341898180</v>
      </c>
      <c r="I41" s="1">
        <v>331544150</v>
      </c>
    </row>
    <row r="42" spans="1:9" x14ac:dyDescent="0.25">
      <c r="A42" t="s">
        <v>8</v>
      </c>
      <c r="B42" s="14">
        <v>104093735</v>
      </c>
      <c r="C42" s="14">
        <v>259683480</v>
      </c>
      <c r="D42" s="14">
        <v>437516635</v>
      </c>
      <c r="E42" s="14">
        <v>482090907</v>
      </c>
      <c r="F42" s="14">
        <v>558262775</v>
      </c>
      <c r="G42" s="14">
        <v>607137055</v>
      </c>
      <c r="H42" s="14">
        <v>663917213</v>
      </c>
      <c r="I42" s="1">
        <v>722703057</v>
      </c>
    </row>
    <row r="43" spans="1:9" x14ac:dyDescent="0.25">
      <c r="B43" s="14"/>
      <c r="C43" s="14"/>
      <c r="D43" s="14"/>
      <c r="E43" s="14"/>
      <c r="F43" s="14"/>
      <c r="G43" s="14"/>
      <c r="H43" s="14"/>
    </row>
    <row r="44" spans="1:9" x14ac:dyDescent="0.25">
      <c r="A44" s="2"/>
      <c r="B44" s="17">
        <f t="shared" ref="B44:I44" si="7">B36+B38</f>
        <v>1243450164</v>
      </c>
      <c r="C44" s="17">
        <f t="shared" si="7"/>
        <v>1269475958</v>
      </c>
      <c r="D44" s="17">
        <f t="shared" si="7"/>
        <v>1681185335</v>
      </c>
      <c r="E44" s="17">
        <f t="shared" si="7"/>
        <v>1704781141</v>
      </c>
      <c r="F44" s="17">
        <f t="shared" si="7"/>
        <v>1891870883</v>
      </c>
      <c r="G44" s="17">
        <f t="shared" si="7"/>
        <v>1847533996</v>
      </c>
      <c r="H44" s="17">
        <f t="shared" si="7"/>
        <v>1947980840</v>
      </c>
      <c r="I44" s="17">
        <f t="shared" si="7"/>
        <v>1982707151</v>
      </c>
    </row>
    <row r="45" spans="1:9" x14ac:dyDescent="0.25">
      <c r="B45" s="1"/>
      <c r="C45" s="1"/>
      <c r="D45" s="10"/>
      <c r="E45" s="1"/>
      <c r="F45" s="1"/>
      <c r="G45" s="1"/>
    </row>
    <row r="46" spans="1:9" x14ac:dyDescent="0.25">
      <c r="A46" s="31" t="s">
        <v>58</v>
      </c>
      <c r="B46" s="11">
        <f t="shared" ref="B46:H46" si="8">B38/(B39/10)</f>
        <v>25.226831514285713</v>
      </c>
      <c r="C46" s="11">
        <f t="shared" si="8"/>
        <v>28.775298428571428</v>
      </c>
      <c r="D46" s="11">
        <f t="shared" si="8"/>
        <v>24.672669767857144</v>
      </c>
      <c r="E46" s="11">
        <f t="shared" si="8"/>
        <v>25.254903482142858</v>
      </c>
      <c r="F46" s="11">
        <f t="shared" si="8"/>
        <v>27.559925249999999</v>
      </c>
      <c r="G46" s="11">
        <f t="shared" si="8"/>
        <v>28.20441680357143</v>
      </c>
      <c r="H46" s="11">
        <f t="shared" si="8"/>
        <v>29.012911107142855</v>
      </c>
      <c r="I46" s="11">
        <f t="shared" ref="I46" si="9">I38/(I39/10)</f>
        <v>29.877764928571427</v>
      </c>
    </row>
    <row r="47" spans="1:9" x14ac:dyDescent="0.25">
      <c r="A47" s="31" t="s">
        <v>59</v>
      </c>
      <c r="B47" s="4">
        <f>B39/10</f>
        <v>35000000</v>
      </c>
      <c r="C47" s="4">
        <f t="shared" ref="C47:H47" si="10">C39/10</f>
        <v>35000000</v>
      </c>
      <c r="D47" s="4">
        <f t="shared" si="10"/>
        <v>56000000</v>
      </c>
      <c r="E47" s="4">
        <f t="shared" si="10"/>
        <v>56000000</v>
      </c>
      <c r="F47" s="4">
        <f t="shared" si="10"/>
        <v>56000000</v>
      </c>
      <c r="G47" s="4">
        <f t="shared" si="10"/>
        <v>56000000</v>
      </c>
      <c r="H47" s="4">
        <f t="shared" si="10"/>
        <v>56000000</v>
      </c>
      <c r="I47" s="4">
        <f t="shared" ref="I47" si="11">I39/10</f>
        <v>56000000</v>
      </c>
    </row>
    <row r="48" spans="1:9" x14ac:dyDescent="0.25">
      <c r="C48" s="2"/>
      <c r="D48" s="2"/>
      <c r="E48" s="2"/>
      <c r="F48" s="2"/>
    </row>
    <row r="49" spans="2:9" x14ac:dyDescent="0.25">
      <c r="B49" s="35"/>
      <c r="C49" s="35"/>
      <c r="D49" s="35"/>
      <c r="E49" s="35"/>
      <c r="F49" s="35"/>
      <c r="G49" s="35"/>
      <c r="H49" s="35"/>
    </row>
    <row r="50" spans="2:9" x14ac:dyDescent="0.25">
      <c r="E50" s="1"/>
      <c r="F50" s="1"/>
      <c r="I50" s="35"/>
    </row>
    <row r="51" spans="2:9" x14ac:dyDescent="0.25">
      <c r="B51" s="2"/>
      <c r="C51" s="11"/>
      <c r="D51" s="2"/>
      <c r="E51" s="2"/>
      <c r="F51" s="2"/>
      <c r="G51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0.85546875" bestFit="1" customWidth="1"/>
    <col min="2" max="8" width="16.85546875" bestFit="1" customWidth="1"/>
    <col min="9" max="9" width="14.28515625" bestFit="1" customWidth="1"/>
  </cols>
  <sheetData>
    <row r="1" spans="1:9" x14ac:dyDescent="0.25">
      <c r="A1" s="8" t="s">
        <v>85</v>
      </c>
    </row>
    <row r="2" spans="1:9" x14ac:dyDescent="0.25">
      <c r="A2" s="8" t="s">
        <v>61</v>
      </c>
    </row>
    <row r="3" spans="1:9" x14ac:dyDescent="0.25">
      <c r="A3" t="s">
        <v>52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1" t="s">
        <v>62</v>
      </c>
      <c r="B5" s="14">
        <v>1586343902</v>
      </c>
      <c r="C5" s="14">
        <v>1795238748</v>
      </c>
      <c r="D5" s="14">
        <v>1936777486</v>
      </c>
      <c r="E5" s="14">
        <v>1337888116</v>
      </c>
      <c r="F5" s="14">
        <v>1269701080</v>
      </c>
      <c r="G5" s="14">
        <v>1210369320</v>
      </c>
      <c r="H5" s="14">
        <v>1257696915</v>
      </c>
      <c r="I5" s="1">
        <v>1361799432</v>
      </c>
    </row>
    <row r="6" spans="1:9" x14ac:dyDescent="0.25">
      <c r="A6" t="s">
        <v>63</v>
      </c>
      <c r="B6" s="18">
        <v>1366507756</v>
      </c>
      <c r="C6" s="18">
        <v>1548297852</v>
      </c>
      <c r="D6" s="18">
        <v>1669519999</v>
      </c>
      <c r="E6" s="18">
        <v>1152524937</v>
      </c>
      <c r="F6" s="18">
        <v>1094268996</v>
      </c>
      <c r="G6" s="18">
        <v>1043226767</v>
      </c>
      <c r="H6" s="18">
        <v>1083640345</v>
      </c>
      <c r="I6" s="37">
        <v>1164985083</v>
      </c>
    </row>
    <row r="7" spans="1:9" x14ac:dyDescent="0.25">
      <c r="A7" s="31" t="s">
        <v>3</v>
      </c>
      <c r="B7" s="17">
        <f>B5-B6</f>
        <v>219836146</v>
      </c>
      <c r="C7" s="17">
        <f t="shared" ref="C7:I7" si="0">C5-C6</f>
        <v>246940896</v>
      </c>
      <c r="D7" s="17">
        <f t="shared" si="0"/>
        <v>267257487</v>
      </c>
      <c r="E7" s="17">
        <f t="shared" si="0"/>
        <v>185363179</v>
      </c>
      <c r="F7" s="17">
        <f t="shared" si="0"/>
        <v>175432084</v>
      </c>
      <c r="G7" s="17">
        <f t="shared" si="0"/>
        <v>167142553</v>
      </c>
      <c r="H7" s="17">
        <f t="shared" si="0"/>
        <v>174056570</v>
      </c>
      <c r="I7" s="17">
        <f t="shared" si="0"/>
        <v>196814349</v>
      </c>
    </row>
    <row r="8" spans="1:9" x14ac:dyDescent="0.25">
      <c r="A8" s="32"/>
      <c r="B8" s="17"/>
      <c r="C8" s="17"/>
      <c r="D8" s="17"/>
      <c r="E8" s="17"/>
      <c r="F8" s="17"/>
      <c r="G8" s="19"/>
      <c r="H8" s="14"/>
    </row>
    <row r="9" spans="1:9" x14ac:dyDescent="0.25">
      <c r="A9" s="31" t="s">
        <v>64</v>
      </c>
      <c r="B9" s="20">
        <f>SUM(B10:B11)</f>
        <v>74330045</v>
      </c>
      <c r="C9" s="20">
        <f t="shared" ref="C9:I9" si="1">SUM(C10:C11)</f>
        <v>90243046</v>
      </c>
      <c r="D9" s="20">
        <f t="shared" si="1"/>
        <v>96559020</v>
      </c>
      <c r="E9" s="20">
        <f t="shared" si="1"/>
        <v>62526836</v>
      </c>
      <c r="F9" s="20">
        <f t="shared" si="1"/>
        <v>60762797</v>
      </c>
      <c r="G9" s="20">
        <f t="shared" si="1"/>
        <v>51629546</v>
      </c>
      <c r="H9" s="20">
        <f t="shared" si="1"/>
        <v>54742869</v>
      </c>
      <c r="I9" s="20">
        <f t="shared" si="1"/>
        <v>55569080</v>
      </c>
    </row>
    <row r="10" spans="1:9" x14ac:dyDescent="0.25">
      <c r="A10" s="5" t="s">
        <v>14</v>
      </c>
      <c r="B10" s="21">
        <v>36426981</v>
      </c>
      <c r="C10" s="14">
        <v>41067241</v>
      </c>
      <c r="D10" s="14">
        <v>44590365</v>
      </c>
      <c r="E10" s="14">
        <v>34090323</v>
      </c>
      <c r="F10" s="14">
        <v>33806848</v>
      </c>
      <c r="G10" s="14">
        <v>29623350</v>
      </c>
      <c r="H10" s="14">
        <v>34760363</v>
      </c>
      <c r="I10" s="1">
        <v>39627894</v>
      </c>
    </row>
    <row r="11" spans="1:9" x14ac:dyDescent="0.25">
      <c r="A11" s="5" t="s">
        <v>27</v>
      </c>
      <c r="B11" s="21">
        <v>37903064</v>
      </c>
      <c r="C11" s="14">
        <v>49175805</v>
      </c>
      <c r="D11" s="14">
        <v>51968655</v>
      </c>
      <c r="E11" s="14">
        <v>28436513</v>
      </c>
      <c r="F11" s="14">
        <v>26955949</v>
      </c>
      <c r="G11" s="14">
        <v>22006196</v>
      </c>
      <c r="H11" s="14">
        <v>19982506</v>
      </c>
      <c r="I11" s="1">
        <v>15941186</v>
      </c>
    </row>
    <row r="12" spans="1:9" x14ac:dyDescent="0.25">
      <c r="A12" s="32" t="s">
        <v>4</v>
      </c>
      <c r="B12" s="15">
        <f>B7-B9</f>
        <v>145506101</v>
      </c>
      <c r="C12" s="15">
        <f t="shared" ref="C12:I12" si="2">C7-C9</f>
        <v>156697850</v>
      </c>
      <c r="D12" s="15">
        <f t="shared" si="2"/>
        <v>170698467</v>
      </c>
      <c r="E12" s="15">
        <f t="shared" si="2"/>
        <v>122836343</v>
      </c>
      <c r="F12" s="15">
        <f t="shared" si="2"/>
        <v>114669287</v>
      </c>
      <c r="G12" s="15">
        <f t="shared" si="2"/>
        <v>115513007</v>
      </c>
      <c r="H12" s="15">
        <f t="shared" si="2"/>
        <v>119313701</v>
      </c>
      <c r="I12" s="15">
        <f t="shared" si="2"/>
        <v>141245269</v>
      </c>
    </row>
    <row r="13" spans="1:9" x14ac:dyDescent="0.25">
      <c r="A13" s="33" t="s">
        <v>65</v>
      </c>
      <c r="B13" s="19"/>
      <c r="C13" s="19"/>
      <c r="D13" s="19"/>
      <c r="E13" s="19"/>
      <c r="F13" s="19"/>
      <c r="G13" s="19"/>
      <c r="H13" s="19"/>
    </row>
    <row r="14" spans="1:9" x14ac:dyDescent="0.25">
      <c r="A14" s="5" t="s">
        <v>6</v>
      </c>
      <c r="B14" s="14">
        <v>17033849</v>
      </c>
      <c r="C14" s="14">
        <v>4367187</v>
      </c>
      <c r="D14" s="14">
        <v>3129201</v>
      </c>
      <c r="E14" s="22">
        <v>2377879</v>
      </c>
      <c r="F14" s="22">
        <v>2111300</v>
      </c>
      <c r="G14" s="14">
        <v>2741245</v>
      </c>
      <c r="H14" s="14">
        <v>5018936</v>
      </c>
      <c r="I14" s="1">
        <v>5414748</v>
      </c>
    </row>
    <row r="15" spans="1:9" x14ac:dyDescent="0.25">
      <c r="A15" s="5" t="s">
        <v>44</v>
      </c>
      <c r="B15" s="21">
        <v>0</v>
      </c>
      <c r="C15" s="14">
        <v>1160115</v>
      </c>
      <c r="D15" s="14">
        <v>13857689</v>
      </c>
      <c r="E15" s="14">
        <v>2106001</v>
      </c>
      <c r="F15" s="14">
        <v>5147240</v>
      </c>
      <c r="G15" s="14">
        <v>17308358</v>
      </c>
      <c r="H15" s="14">
        <v>24526034</v>
      </c>
      <c r="I15" s="1">
        <v>14933840</v>
      </c>
    </row>
    <row r="16" spans="1:9" x14ac:dyDescent="0.25">
      <c r="A16" s="5" t="s">
        <v>88</v>
      </c>
      <c r="B16" s="21">
        <v>3504232</v>
      </c>
      <c r="C16" s="14">
        <v>11322349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9" x14ac:dyDescent="0.25">
      <c r="A17" s="5" t="s">
        <v>15</v>
      </c>
      <c r="B17" s="14">
        <v>2325338</v>
      </c>
      <c r="C17" s="14">
        <v>8464613</v>
      </c>
      <c r="D17" s="14">
        <v>56609957</v>
      </c>
      <c r="E17" s="22">
        <v>25999702</v>
      </c>
      <c r="F17" s="22">
        <v>26791254</v>
      </c>
      <c r="G17" s="14">
        <v>24296592</v>
      </c>
      <c r="H17" s="14">
        <v>29198707</v>
      </c>
      <c r="I17" s="1">
        <v>31671583</v>
      </c>
    </row>
    <row r="18" spans="1:9" x14ac:dyDescent="0.25">
      <c r="A18" s="5" t="s">
        <v>38</v>
      </c>
      <c r="B18" s="14">
        <v>0</v>
      </c>
      <c r="C18" s="14">
        <v>0</v>
      </c>
      <c r="D18" s="14">
        <v>35867012</v>
      </c>
      <c r="E18" s="22">
        <v>0</v>
      </c>
      <c r="F18" s="22">
        <v>0</v>
      </c>
      <c r="G18" s="14">
        <v>0</v>
      </c>
      <c r="H18" s="14">
        <v>0</v>
      </c>
    </row>
    <row r="19" spans="1:9" x14ac:dyDescent="0.25">
      <c r="A19" s="5" t="s">
        <v>28</v>
      </c>
      <c r="B19" s="14">
        <v>0</v>
      </c>
      <c r="C19" s="14">
        <v>9409401</v>
      </c>
      <c r="D19" s="14">
        <v>-1639300</v>
      </c>
      <c r="E19" s="22">
        <v>0</v>
      </c>
      <c r="F19" s="22">
        <v>-259188</v>
      </c>
      <c r="G19" s="14">
        <v>0</v>
      </c>
      <c r="H19" s="14">
        <v>0</v>
      </c>
    </row>
    <row r="20" spans="1:9" x14ac:dyDescent="0.25">
      <c r="A20" s="31" t="s">
        <v>66</v>
      </c>
      <c r="B20" s="14"/>
      <c r="C20" s="14"/>
      <c r="D20" s="14"/>
      <c r="E20" s="22"/>
      <c r="F20" s="22"/>
      <c r="G20" s="14"/>
      <c r="H20" s="14"/>
    </row>
    <row r="21" spans="1:9" x14ac:dyDescent="0.25">
      <c r="A21" s="5" t="s">
        <v>29</v>
      </c>
      <c r="B21" s="14">
        <v>0</v>
      </c>
      <c r="C21" s="14">
        <v>7803254</v>
      </c>
      <c r="D21" s="14">
        <v>9705200</v>
      </c>
      <c r="E21" s="22">
        <v>7074484</v>
      </c>
      <c r="F21" s="22">
        <v>6893127</v>
      </c>
      <c r="G21" s="14">
        <v>7351272</v>
      </c>
      <c r="H21" s="14">
        <v>8000929</v>
      </c>
      <c r="I21" s="1">
        <v>8687426</v>
      </c>
    </row>
    <row r="22" spans="1:9" x14ac:dyDescent="0.25">
      <c r="A22" s="31" t="s">
        <v>67</v>
      </c>
      <c r="B22" s="15">
        <f t="shared" ref="B22:I22" si="3">B12-B14+B15+B16+B17-B18-B19-B21</f>
        <v>134301822</v>
      </c>
      <c r="C22" s="15">
        <f t="shared" si="3"/>
        <v>156065085</v>
      </c>
      <c r="D22" s="15">
        <f t="shared" si="3"/>
        <v>194104000</v>
      </c>
      <c r="E22" s="15">
        <f t="shared" si="3"/>
        <v>141489683</v>
      </c>
      <c r="F22" s="15">
        <f t="shared" si="3"/>
        <v>137862542</v>
      </c>
      <c r="G22" s="15">
        <f t="shared" si="3"/>
        <v>147025440</v>
      </c>
      <c r="H22" s="15">
        <f t="shared" si="3"/>
        <v>160018577</v>
      </c>
      <c r="I22" s="15">
        <f t="shared" si="3"/>
        <v>173748518</v>
      </c>
    </row>
    <row r="23" spans="1:9" x14ac:dyDescent="0.25">
      <c r="A23" s="5"/>
      <c r="B23" s="14"/>
      <c r="C23" s="14"/>
      <c r="D23" s="14"/>
      <c r="E23" s="14"/>
      <c r="F23" s="14"/>
      <c r="G23" s="14"/>
      <c r="H23" s="14"/>
    </row>
    <row r="24" spans="1:9" x14ac:dyDescent="0.25">
      <c r="A24" s="28" t="s">
        <v>68</v>
      </c>
      <c r="B24" s="19">
        <f>SUM(B25:B26)</f>
        <v>15149524</v>
      </c>
      <c r="C24" s="19">
        <f t="shared" ref="C24:I24" si="4">SUM(C25:C26)</f>
        <v>28047923</v>
      </c>
      <c r="D24" s="19">
        <f t="shared" si="4"/>
        <v>36191845</v>
      </c>
      <c r="E24" s="19">
        <f t="shared" si="4"/>
        <v>24884595</v>
      </c>
      <c r="F24" s="19">
        <f t="shared" si="4"/>
        <v>24974347</v>
      </c>
      <c r="G24" s="19">
        <f t="shared" si="4"/>
        <v>29189693</v>
      </c>
      <c r="H24" s="19">
        <f t="shared" si="4"/>
        <v>32773098</v>
      </c>
      <c r="I24" s="19">
        <f t="shared" si="4"/>
        <v>31943886</v>
      </c>
    </row>
    <row r="25" spans="1:9" x14ac:dyDescent="0.25">
      <c r="A25" s="5" t="s">
        <v>35</v>
      </c>
      <c r="B25" s="22">
        <v>20475711</v>
      </c>
      <c r="C25" s="22">
        <v>26318918</v>
      </c>
      <c r="D25" s="22">
        <v>37931095</v>
      </c>
      <c r="E25" s="22">
        <v>24884595</v>
      </c>
      <c r="F25" s="22">
        <v>24974347</v>
      </c>
      <c r="G25" s="14">
        <v>29189693</v>
      </c>
      <c r="H25" s="14">
        <v>32773098</v>
      </c>
      <c r="I25" s="1">
        <v>31943886</v>
      </c>
    </row>
    <row r="26" spans="1:9" x14ac:dyDescent="0.25">
      <c r="A26" s="5" t="s">
        <v>36</v>
      </c>
      <c r="B26" s="22">
        <v>-5326187</v>
      </c>
      <c r="C26" s="22">
        <v>1729005</v>
      </c>
      <c r="D26" s="22">
        <v>-1739250</v>
      </c>
      <c r="E26" s="22">
        <v>0</v>
      </c>
      <c r="F26" s="22">
        <v>0</v>
      </c>
      <c r="G26" s="14">
        <v>0</v>
      </c>
      <c r="H26" s="14">
        <v>0</v>
      </c>
    </row>
    <row r="27" spans="1:9" x14ac:dyDescent="0.25">
      <c r="A27" s="31" t="s">
        <v>69</v>
      </c>
      <c r="B27" s="23">
        <f>B22-B24</f>
        <v>119152298</v>
      </c>
      <c r="C27" s="23">
        <f t="shared" ref="C27:I27" si="5">C22-C24</f>
        <v>128017162</v>
      </c>
      <c r="D27" s="23">
        <f t="shared" si="5"/>
        <v>157912155</v>
      </c>
      <c r="E27" s="23">
        <f t="shared" si="5"/>
        <v>116605088</v>
      </c>
      <c r="F27" s="23">
        <f t="shared" si="5"/>
        <v>112888195</v>
      </c>
      <c r="G27" s="23">
        <f t="shared" si="5"/>
        <v>117835747</v>
      </c>
      <c r="H27" s="23">
        <f t="shared" si="5"/>
        <v>127245479</v>
      </c>
      <c r="I27" s="23">
        <f t="shared" si="5"/>
        <v>141804632</v>
      </c>
    </row>
    <row r="28" spans="1:9" x14ac:dyDescent="0.25">
      <c r="A28" s="2"/>
      <c r="B28" s="8"/>
      <c r="C28" s="8"/>
      <c r="D28" s="7"/>
      <c r="E28" s="7"/>
      <c r="F28" s="7"/>
      <c r="G28" s="7"/>
    </row>
    <row r="29" spans="1:9" x14ac:dyDescent="0.25">
      <c r="A29" s="31" t="s">
        <v>70</v>
      </c>
      <c r="B29" s="13">
        <f>B27/('1'!B39/10)</f>
        <v>3.4043513714285716</v>
      </c>
      <c r="C29" s="13">
        <f>C27/('1'!C39/10)</f>
        <v>3.6576331999999998</v>
      </c>
      <c r="D29" s="13">
        <f>D27/('1'!D39/10)</f>
        <v>2.8198599107142859</v>
      </c>
      <c r="E29" s="13">
        <f>E27/('1'!E39/10)</f>
        <v>2.0822337142857141</v>
      </c>
      <c r="F29" s="13">
        <f>F27/('1'!F39/10)</f>
        <v>2.0158606250000002</v>
      </c>
      <c r="G29" s="13">
        <f>G27/('1'!G39/10)</f>
        <v>2.1042097678571428</v>
      </c>
      <c r="H29" s="13">
        <f>H27/('1'!H39/10)</f>
        <v>2.2722406964285713</v>
      </c>
      <c r="I29" s="13">
        <f>I27/('1'!I39/10)</f>
        <v>2.5322255714285715</v>
      </c>
    </row>
    <row r="30" spans="1:9" x14ac:dyDescent="0.25">
      <c r="A30" s="33" t="s">
        <v>71</v>
      </c>
      <c r="B30" s="22">
        <f>'1'!B39/10</f>
        <v>35000000</v>
      </c>
      <c r="C30" s="22">
        <f>'1'!C39/10</f>
        <v>35000000</v>
      </c>
      <c r="D30" s="22">
        <f>'1'!D39/10</f>
        <v>56000000</v>
      </c>
      <c r="E30" s="22">
        <f>'1'!E39/10</f>
        <v>56000000</v>
      </c>
      <c r="F30" s="22">
        <f>'1'!F39/10</f>
        <v>56000000</v>
      </c>
      <c r="G30" s="22">
        <f>'1'!G39/10</f>
        <v>56000000</v>
      </c>
      <c r="H30" s="22">
        <f>'1'!H39/10</f>
        <v>56000000</v>
      </c>
      <c r="I30" s="22">
        <f>'1'!I39/10</f>
        <v>56000000</v>
      </c>
    </row>
    <row r="31" spans="1:9" x14ac:dyDescent="0.25">
      <c r="A31" s="34"/>
    </row>
    <row r="52" spans="1:2" x14ac:dyDescent="0.25">
      <c r="A52" s="6"/>
      <c r="B5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19" sqref="C19"/>
    </sheetView>
  </sheetViews>
  <sheetFormatPr defaultRowHeight="15" x14ac:dyDescent="0.25"/>
  <cols>
    <col min="1" max="1" width="39" bestFit="1" customWidth="1"/>
    <col min="2" max="3" width="17.7109375" bestFit="1" customWidth="1"/>
    <col min="4" max="4" width="15" bestFit="1" customWidth="1"/>
    <col min="5" max="6" width="17.7109375" bestFit="1" customWidth="1"/>
    <col min="7" max="7" width="16.85546875" bestFit="1" customWidth="1"/>
    <col min="8" max="8" width="17.7109375" bestFit="1" customWidth="1"/>
    <col min="9" max="9" width="16" bestFit="1" customWidth="1"/>
  </cols>
  <sheetData>
    <row r="1" spans="1:9" x14ac:dyDescent="0.25">
      <c r="A1" s="8" t="s">
        <v>85</v>
      </c>
    </row>
    <row r="2" spans="1:9" x14ac:dyDescent="0.25">
      <c r="A2" s="8" t="s">
        <v>72</v>
      </c>
    </row>
    <row r="3" spans="1:9" x14ac:dyDescent="0.25">
      <c r="A3" t="s">
        <v>52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1" t="s">
        <v>73</v>
      </c>
      <c r="B5" s="14"/>
      <c r="C5" s="14"/>
      <c r="D5" s="14"/>
      <c r="E5" s="14"/>
      <c r="F5" s="14"/>
      <c r="G5" s="14"/>
      <c r="H5" s="14"/>
    </row>
    <row r="6" spans="1:9" x14ac:dyDescent="0.25">
      <c r="A6" t="s">
        <v>30</v>
      </c>
      <c r="B6" s="14">
        <v>1672780855</v>
      </c>
      <c r="C6" s="14">
        <v>1755933890</v>
      </c>
      <c r="D6" s="14">
        <v>1950591561</v>
      </c>
      <c r="E6" s="14">
        <v>1460257313</v>
      </c>
      <c r="F6" s="14">
        <v>1221165497</v>
      </c>
      <c r="G6" s="14">
        <v>1300691469</v>
      </c>
      <c r="H6" s="14">
        <v>1394872670</v>
      </c>
      <c r="I6" s="1">
        <v>1514986128</v>
      </c>
    </row>
    <row r="7" spans="1:9" ht="15.75" x14ac:dyDescent="0.25">
      <c r="A7" s="12" t="s">
        <v>31</v>
      </c>
      <c r="B7" s="14">
        <v>-1545137398</v>
      </c>
      <c r="C7" s="14">
        <v>-1687659713</v>
      </c>
      <c r="D7" s="14">
        <v>-1870757784</v>
      </c>
      <c r="E7" s="14">
        <v>-1019576616</v>
      </c>
      <c r="F7" s="14">
        <v>-1045786818</v>
      </c>
      <c r="G7" s="14">
        <v>-997267460</v>
      </c>
      <c r="H7" s="14">
        <v>-1114269564</v>
      </c>
      <c r="I7" s="14">
        <v>-1270733944</v>
      </c>
    </row>
    <row r="8" spans="1:9" x14ac:dyDescent="0.25">
      <c r="A8" t="s">
        <v>32</v>
      </c>
      <c r="B8" s="14">
        <v>0</v>
      </c>
      <c r="C8" s="14">
        <v>-4367187</v>
      </c>
      <c r="D8" s="14">
        <v>-3129201</v>
      </c>
      <c r="E8" s="14">
        <v>-2377879</v>
      </c>
      <c r="F8" s="14">
        <v>-2111300</v>
      </c>
      <c r="G8" s="14">
        <v>-2705452</v>
      </c>
      <c r="H8" s="14">
        <v>-5007203</v>
      </c>
      <c r="I8" s="14">
        <v>-5225639</v>
      </c>
    </row>
    <row r="9" spans="1:9" x14ac:dyDescent="0.25">
      <c r="A9" t="s">
        <v>33</v>
      </c>
      <c r="B9" s="14">
        <v>0</v>
      </c>
      <c r="C9" s="14">
        <v>-21730726</v>
      </c>
      <c r="D9" s="14">
        <v>-26909822</v>
      </c>
      <c r="E9" s="14">
        <v>-26603036</v>
      </c>
      <c r="F9" s="14">
        <v>-43529029</v>
      </c>
      <c r="G9" s="14">
        <v>-24276511</v>
      </c>
      <c r="H9" s="14">
        <v>-27665086</v>
      </c>
      <c r="I9" s="14">
        <v>-26433057</v>
      </c>
    </row>
    <row r="10" spans="1:9" ht="15.75" x14ac:dyDescent="0.25">
      <c r="A10" s="3"/>
      <c r="B10" s="15">
        <f>SUM(B6:B9)</f>
        <v>127643457</v>
      </c>
      <c r="C10" s="15">
        <f t="shared" ref="C10:I10" si="0">SUM(C6:C9)</f>
        <v>42176264</v>
      </c>
      <c r="D10" s="15">
        <f t="shared" si="0"/>
        <v>49794754</v>
      </c>
      <c r="E10" s="15">
        <f t="shared" si="0"/>
        <v>411699782</v>
      </c>
      <c r="F10" s="15">
        <f t="shared" si="0"/>
        <v>129738350</v>
      </c>
      <c r="G10" s="15">
        <f t="shared" si="0"/>
        <v>276442046</v>
      </c>
      <c r="H10" s="15">
        <f t="shared" si="0"/>
        <v>247930817</v>
      </c>
      <c r="I10" s="15">
        <f t="shared" si="0"/>
        <v>212593488</v>
      </c>
    </row>
    <row r="11" spans="1:9" ht="15.75" x14ac:dyDescent="0.25">
      <c r="A11" s="3"/>
      <c r="B11" s="14"/>
      <c r="C11" s="14"/>
      <c r="D11" s="14"/>
      <c r="E11" s="14"/>
      <c r="F11" s="14"/>
      <c r="G11" s="14"/>
      <c r="H11" s="14"/>
    </row>
    <row r="12" spans="1:9" x14ac:dyDescent="0.25">
      <c r="A12" s="31" t="s">
        <v>74</v>
      </c>
      <c r="B12" s="14"/>
      <c r="C12" s="14"/>
      <c r="D12" s="14"/>
      <c r="E12" s="14"/>
      <c r="F12" s="14"/>
      <c r="G12" s="14"/>
      <c r="H12" s="14"/>
    </row>
    <row r="13" spans="1:9" x14ac:dyDescent="0.25">
      <c r="A13" t="s">
        <v>12</v>
      </c>
      <c r="B13" s="14">
        <v>-9150317</v>
      </c>
      <c r="C13" s="14">
        <v>-45492359</v>
      </c>
      <c r="D13" s="14">
        <v>-16560007</v>
      </c>
      <c r="E13" s="14">
        <v>-33453913</v>
      </c>
      <c r="F13" s="14">
        <v>-161297943</v>
      </c>
      <c r="G13" s="14">
        <v>-22908380</v>
      </c>
      <c r="H13" s="14">
        <v>-182762711</v>
      </c>
      <c r="I13" s="14">
        <v>-16561720</v>
      </c>
    </row>
    <row r="14" spans="1:9" x14ac:dyDescent="0.25">
      <c r="A14" s="5" t="s">
        <v>45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4750000</v>
      </c>
      <c r="H14" s="14">
        <v>0</v>
      </c>
      <c r="I14" s="14">
        <v>380000</v>
      </c>
    </row>
    <row r="15" spans="1:9" x14ac:dyDescent="0.25">
      <c r="A15" s="5" t="s">
        <v>7</v>
      </c>
      <c r="B15" s="14">
        <v>0</v>
      </c>
      <c r="C15" s="14">
        <v>0</v>
      </c>
      <c r="D15" s="14">
        <v>0</v>
      </c>
      <c r="E15" s="14">
        <v>-75842621</v>
      </c>
      <c r="F15" s="14">
        <v>-36062317</v>
      </c>
      <c r="G15" s="14">
        <v>0</v>
      </c>
      <c r="H15" s="14">
        <v>-470400</v>
      </c>
      <c r="I15" s="14">
        <v>-191139</v>
      </c>
    </row>
    <row r="16" spans="1:9" x14ac:dyDescent="0.25">
      <c r="A16" s="5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-630000</v>
      </c>
      <c r="G16" s="14">
        <v>0</v>
      </c>
      <c r="H16" s="14">
        <v>0</v>
      </c>
      <c r="I16" s="14"/>
    </row>
    <row r="17" spans="1:9" x14ac:dyDescent="0.25">
      <c r="A17" s="5" t="s">
        <v>34</v>
      </c>
      <c r="B17" s="14">
        <v>-14282895</v>
      </c>
      <c r="C17" s="14">
        <v>9846395</v>
      </c>
      <c r="D17" s="14">
        <v>-499106</v>
      </c>
      <c r="E17" s="14">
        <v>-326642704</v>
      </c>
      <c r="F17" s="14">
        <v>-428507</v>
      </c>
      <c r="G17" s="14">
        <v>-85751363</v>
      </c>
      <c r="H17" s="14">
        <v>1651707</v>
      </c>
      <c r="I17" s="14">
        <v>-150786345</v>
      </c>
    </row>
    <row r="18" spans="1:9" x14ac:dyDescent="0.25">
      <c r="A18" s="5" t="s">
        <v>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-17187105</v>
      </c>
      <c r="H18" s="14">
        <v>0</v>
      </c>
      <c r="I18" s="14">
        <v>-2800000</v>
      </c>
    </row>
    <row r="19" spans="1:9" x14ac:dyDescent="0.25">
      <c r="A19" s="5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8006871</v>
      </c>
      <c r="H19" s="14">
        <v>6406989</v>
      </c>
      <c r="I19" s="1">
        <v>10294596</v>
      </c>
    </row>
    <row r="20" spans="1:9" x14ac:dyDescent="0.25">
      <c r="A20" s="2"/>
      <c r="B20" s="15">
        <f>SUM(B13:B19)</f>
        <v>-23433212</v>
      </c>
      <c r="C20" s="15">
        <f t="shared" ref="C20:I20" si="1">SUM(C13:C19)</f>
        <v>-35645964</v>
      </c>
      <c r="D20" s="15">
        <f t="shared" si="1"/>
        <v>-17059113</v>
      </c>
      <c r="E20" s="15">
        <f t="shared" si="1"/>
        <v>-435939238</v>
      </c>
      <c r="F20" s="15">
        <f t="shared" si="1"/>
        <v>-198418767</v>
      </c>
      <c r="G20" s="15">
        <f t="shared" si="1"/>
        <v>-113089977</v>
      </c>
      <c r="H20" s="15">
        <f t="shared" si="1"/>
        <v>-175174415</v>
      </c>
      <c r="I20" s="15">
        <f t="shared" si="1"/>
        <v>-159664608</v>
      </c>
    </row>
    <row r="21" spans="1:9" x14ac:dyDescent="0.25">
      <c r="B21" s="14"/>
      <c r="C21" s="14"/>
      <c r="D21" s="14"/>
      <c r="E21" s="14"/>
      <c r="F21" s="14"/>
      <c r="G21" s="14"/>
      <c r="H21" s="14"/>
    </row>
    <row r="22" spans="1:9" x14ac:dyDescent="0.25">
      <c r="A22" s="31" t="s">
        <v>75</v>
      </c>
      <c r="B22" s="14"/>
      <c r="C22" s="14"/>
      <c r="D22" s="14"/>
      <c r="E22" s="14"/>
      <c r="F22" s="14"/>
      <c r="G22" s="14"/>
      <c r="H22" s="14"/>
    </row>
    <row r="23" spans="1:9" x14ac:dyDescent="0.25">
      <c r="A23" s="5" t="s">
        <v>23</v>
      </c>
      <c r="B23" s="14">
        <v>-96486702</v>
      </c>
      <c r="C23" s="14">
        <v>-3642309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9" x14ac:dyDescent="0.25">
      <c r="A24" s="5" t="s">
        <v>13</v>
      </c>
      <c r="B24" s="14">
        <v>0</v>
      </c>
      <c r="C24" s="14">
        <v>0</v>
      </c>
      <c r="D24" s="14">
        <v>0</v>
      </c>
      <c r="E24" s="14">
        <v>0</v>
      </c>
      <c r="F24" s="14">
        <v>14104422</v>
      </c>
      <c r="G24" s="14">
        <v>-14104422</v>
      </c>
      <c r="H24" s="14">
        <v>-11733</v>
      </c>
      <c r="I24" s="1">
        <f>1513867-189109</f>
        <v>1324758</v>
      </c>
    </row>
    <row r="25" spans="1:9" x14ac:dyDescent="0.25">
      <c r="A25" s="5" t="s">
        <v>39</v>
      </c>
      <c r="B25" s="14">
        <v>0</v>
      </c>
      <c r="C25" s="14">
        <v>0</v>
      </c>
      <c r="D25" s="14">
        <v>210000000</v>
      </c>
      <c r="E25" s="14">
        <v>0</v>
      </c>
      <c r="F25" s="14">
        <v>0</v>
      </c>
      <c r="G25" s="14">
        <v>0</v>
      </c>
      <c r="H25" s="14">
        <v>0</v>
      </c>
    </row>
    <row r="26" spans="1:9" x14ac:dyDescent="0.25">
      <c r="A26" s="5" t="s">
        <v>40</v>
      </c>
      <c r="B26" s="14">
        <v>0</v>
      </c>
      <c r="C26" s="14">
        <v>0</v>
      </c>
      <c r="D26" s="14">
        <v>10167750</v>
      </c>
      <c r="E26" s="14">
        <v>-4239250</v>
      </c>
      <c r="F26" s="14">
        <v>-65000</v>
      </c>
      <c r="G26" s="14">
        <v>-10000</v>
      </c>
      <c r="H26" s="14">
        <v>0</v>
      </c>
    </row>
    <row r="27" spans="1:9" x14ac:dyDescent="0.25">
      <c r="A27" s="5" t="s">
        <v>42</v>
      </c>
      <c r="B27" s="14">
        <v>0</v>
      </c>
      <c r="C27" s="14">
        <v>0</v>
      </c>
      <c r="D27" s="14">
        <v>0</v>
      </c>
      <c r="E27" s="14">
        <v>-80990512</v>
      </c>
      <c r="F27" s="14">
        <v>-82439347</v>
      </c>
      <c r="G27" s="14">
        <v>-81741874</v>
      </c>
      <c r="H27" s="14">
        <v>-81981735</v>
      </c>
      <c r="I27" s="14">
        <v>-94902600</v>
      </c>
    </row>
    <row r="28" spans="1:9" x14ac:dyDescent="0.25">
      <c r="A28" s="2"/>
      <c r="B28" s="16">
        <f>SUM(B23:B27)</f>
        <v>-96486702</v>
      </c>
      <c r="C28" s="16">
        <f t="shared" ref="C28:I28" si="2">SUM(C23:C27)</f>
        <v>-3642309</v>
      </c>
      <c r="D28" s="16">
        <f t="shared" si="2"/>
        <v>220167750</v>
      </c>
      <c r="E28" s="16">
        <f t="shared" si="2"/>
        <v>-85229762</v>
      </c>
      <c r="F28" s="16">
        <f t="shared" si="2"/>
        <v>-68399925</v>
      </c>
      <c r="G28" s="16">
        <f t="shared" si="2"/>
        <v>-95856296</v>
      </c>
      <c r="H28" s="16">
        <f t="shared" si="2"/>
        <v>-81993468</v>
      </c>
      <c r="I28" s="16">
        <f t="shared" si="2"/>
        <v>-93577842</v>
      </c>
    </row>
    <row r="29" spans="1:9" x14ac:dyDescent="0.25">
      <c r="B29" s="14"/>
      <c r="C29" s="14"/>
      <c r="D29" s="14"/>
      <c r="E29" s="14"/>
      <c r="F29" s="14"/>
      <c r="G29" s="14"/>
      <c r="H29" s="14"/>
    </row>
    <row r="30" spans="1:9" x14ac:dyDescent="0.25">
      <c r="A30" s="2" t="s">
        <v>76</v>
      </c>
      <c r="B30" s="17">
        <f>B10+B20+B28</f>
        <v>7723543</v>
      </c>
      <c r="C30" s="17">
        <f t="shared" ref="C30:I30" si="3">C10+C20+C28</f>
        <v>2887991</v>
      </c>
      <c r="D30" s="17">
        <f t="shared" si="3"/>
        <v>252903391</v>
      </c>
      <c r="E30" s="17">
        <f t="shared" si="3"/>
        <v>-109469218</v>
      </c>
      <c r="F30" s="17">
        <f t="shared" si="3"/>
        <v>-137080342</v>
      </c>
      <c r="G30" s="17">
        <f t="shared" si="3"/>
        <v>67495773</v>
      </c>
      <c r="H30" s="17">
        <f t="shared" si="3"/>
        <v>-9237066</v>
      </c>
      <c r="I30" s="17">
        <f t="shared" si="3"/>
        <v>-40648962</v>
      </c>
    </row>
    <row r="31" spans="1:9" x14ac:dyDescent="0.25">
      <c r="A31" s="33" t="s">
        <v>77</v>
      </c>
      <c r="B31" s="14">
        <v>774549</v>
      </c>
      <c r="C31" s="14">
        <v>8434620</v>
      </c>
      <c r="D31" s="14">
        <v>11322611</v>
      </c>
      <c r="E31" s="14">
        <v>275004475</v>
      </c>
      <c r="F31" s="14">
        <v>494427062</v>
      </c>
      <c r="G31" s="14">
        <v>357761253</v>
      </c>
      <c r="H31" s="14">
        <v>430237474</v>
      </c>
      <c r="I31" s="1">
        <v>422710553</v>
      </c>
    </row>
    <row r="32" spans="1:9" x14ac:dyDescent="0.25">
      <c r="A32" s="33" t="s">
        <v>81</v>
      </c>
      <c r="B32" s="14">
        <v>0</v>
      </c>
      <c r="C32" s="14">
        <v>0</v>
      </c>
      <c r="D32" s="14">
        <v>10865912</v>
      </c>
      <c r="E32" s="14">
        <v>2755041</v>
      </c>
      <c r="F32" s="14">
        <v>414533</v>
      </c>
      <c r="G32" s="14">
        <v>5016241</v>
      </c>
      <c r="H32" s="14">
        <v>1710145</v>
      </c>
      <c r="I32" s="1">
        <v>3194566</v>
      </c>
    </row>
    <row r="33" spans="1:9" x14ac:dyDescent="0.25">
      <c r="A33" s="31" t="s">
        <v>78</v>
      </c>
      <c r="B33" s="17">
        <f>B30+B31+B32</f>
        <v>8498092</v>
      </c>
      <c r="C33" s="17">
        <f t="shared" ref="C33:I33" si="4">C30+C31+C32</f>
        <v>11322611</v>
      </c>
      <c r="D33" s="17">
        <f t="shared" si="4"/>
        <v>275091914</v>
      </c>
      <c r="E33" s="17">
        <f t="shared" si="4"/>
        <v>168290298</v>
      </c>
      <c r="F33" s="17">
        <f t="shared" si="4"/>
        <v>357761253</v>
      </c>
      <c r="G33" s="17">
        <f t="shared" si="4"/>
        <v>430273267</v>
      </c>
      <c r="H33" s="17">
        <f t="shared" si="4"/>
        <v>422710553</v>
      </c>
      <c r="I33" s="17">
        <f t="shared" si="4"/>
        <v>385256157</v>
      </c>
    </row>
    <row r="34" spans="1:9" x14ac:dyDescent="0.25">
      <c r="B34" s="14"/>
      <c r="C34" s="14"/>
      <c r="D34" s="14"/>
      <c r="E34" s="14"/>
      <c r="F34" s="14"/>
      <c r="G34" s="14"/>
      <c r="H34" s="14"/>
    </row>
    <row r="35" spans="1:9" x14ac:dyDescent="0.25">
      <c r="A35" s="31" t="s">
        <v>79</v>
      </c>
      <c r="B35" s="36">
        <f>B10/('1'!B39/10)</f>
        <v>3.6469559142857144</v>
      </c>
      <c r="C35" s="36">
        <f>C10/('1'!C39/10)</f>
        <v>1.2050361142857142</v>
      </c>
      <c r="D35" s="36">
        <f>D10/('1'!D39/10)</f>
        <v>0.88919203571428573</v>
      </c>
      <c r="E35" s="36">
        <f>E10/('1'!E39/10)</f>
        <v>7.3517818214285713</v>
      </c>
      <c r="F35" s="36">
        <f>F10/('1'!F39/10)</f>
        <v>2.3167562500000001</v>
      </c>
      <c r="G35" s="36">
        <f>G10/('1'!G39/10)</f>
        <v>4.9364651071428574</v>
      </c>
      <c r="H35" s="36">
        <f>H10/('1'!H39/10)</f>
        <v>4.4273360178571428</v>
      </c>
      <c r="I35" s="36">
        <f>I10/('1'!I39/10)</f>
        <v>3.7963122857142859</v>
      </c>
    </row>
    <row r="36" spans="1:9" x14ac:dyDescent="0.25">
      <c r="A36" s="31" t="s">
        <v>80</v>
      </c>
      <c r="B36" s="14">
        <f>'1'!B39/10</f>
        <v>35000000</v>
      </c>
      <c r="C36" s="14">
        <f>'1'!C39/10</f>
        <v>35000000</v>
      </c>
      <c r="D36" s="14">
        <f>'1'!D39/10</f>
        <v>56000000</v>
      </c>
      <c r="E36" s="14">
        <f>'1'!E39/10</f>
        <v>56000000</v>
      </c>
      <c r="F36" s="14">
        <f>'1'!F39/10</f>
        <v>56000000</v>
      </c>
      <c r="G36" s="14">
        <f>'1'!G39/10</f>
        <v>56000000</v>
      </c>
      <c r="H36" s="14">
        <f>'1'!H39/10</f>
        <v>56000000</v>
      </c>
      <c r="I36" s="14">
        <f>'1'!I39/10</f>
        <v>56000000</v>
      </c>
    </row>
    <row r="37" spans="1:9" x14ac:dyDescent="0.25">
      <c r="B37" s="9"/>
      <c r="C37" s="9"/>
      <c r="D37" s="9"/>
      <c r="E37" s="9"/>
      <c r="F37" s="9"/>
      <c r="G37" s="9"/>
      <c r="H37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7" sqref="B7:I7"/>
    </sheetView>
  </sheetViews>
  <sheetFormatPr defaultRowHeight="15" x14ac:dyDescent="0.25"/>
  <cols>
    <col min="1" max="1" width="16.5703125" bestFit="1" customWidth="1"/>
  </cols>
  <sheetData>
    <row r="1" spans="1:9" x14ac:dyDescent="0.25">
      <c r="A1" s="8" t="s">
        <v>85</v>
      </c>
    </row>
    <row r="2" spans="1:9" x14ac:dyDescent="0.25">
      <c r="A2" s="8" t="s">
        <v>47</v>
      </c>
    </row>
    <row r="3" spans="1:9" x14ac:dyDescent="0.25">
      <c r="A3" t="s">
        <v>52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t="s">
        <v>82</v>
      </c>
      <c r="B5" s="24">
        <f>'2'!B27/'1'!B19</f>
        <v>9.5823943290742133E-2</v>
      </c>
      <c r="C5" s="24">
        <f>'2'!C27/'1'!C19</f>
        <v>0.10084252576290224</v>
      </c>
      <c r="D5" s="24">
        <f>'2'!D27/'1'!D19</f>
        <v>9.39290580951921E-2</v>
      </c>
      <c r="E5" s="24">
        <f>'2'!E27/'1'!E19</f>
        <v>6.8398860824798388E-2</v>
      </c>
      <c r="F5" s="24">
        <f>'2'!F27/'1'!F19</f>
        <v>5.9670137118971664E-2</v>
      </c>
      <c r="G5" s="24">
        <f>'2'!G27/'1'!G19</f>
        <v>6.3780015553229361E-2</v>
      </c>
      <c r="H5" s="24">
        <f>'2'!H27/'1'!H19</f>
        <v>6.5321730269174511E-2</v>
      </c>
      <c r="I5" s="24">
        <f>'2'!I27/'1'!I19</f>
        <v>7.1520714457744952E-2</v>
      </c>
    </row>
    <row r="6" spans="1:9" x14ac:dyDescent="0.25">
      <c r="A6" t="s">
        <v>83</v>
      </c>
      <c r="B6" s="24">
        <f>'2'!B27/'1'!B38</f>
        <v>0.13494962177476469</v>
      </c>
      <c r="C6" s="24">
        <f>'2'!C27/'1'!C38</f>
        <v>0.12711017434204194</v>
      </c>
      <c r="D6" s="24">
        <f>'2'!D27/'1'!D38</f>
        <v>0.11429083018765644</v>
      </c>
      <c r="E6" s="24">
        <f>'2'!E27/'1'!E38</f>
        <v>8.2448690241798475E-2</v>
      </c>
      <c r="F6" s="24">
        <f>'2'!F27/'1'!F38</f>
        <v>7.3144633256942523E-2</v>
      </c>
      <c r="G6" s="24">
        <f>'2'!G27/'1'!G38</f>
        <v>7.4605682596163236E-2</v>
      </c>
      <c r="H6" s="24">
        <f>'2'!H27/'1'!H38</f>
        <v>7.8318259344514904E-2</v>
      </c>
      <c r="I6" s="24">
        <f>'2'!I27/'1'!I38</f>
        <v>8.4752844715203626E-2</v>
      </c>
    </row>
    <row r="7" spans="1:9" x14ac:dyDescent="0.25">
      <c r="A7" t="s">
        <v>48</v>
      </c>
      <c r="B7" s="25">
        <f>'1'!B25/'1'!B38</f>
        <v>0</v>
      </c>
      <c r="C7" s="25">
        <f>'1'!C25/'1'!C38</f>
        <v>0</v>
      </c>
      <c r="D7" s="25">
        <f>'1'!D25/'1'!D38</f>
        <v>0</v>
      </c>
      <c r="E7" s="25">
        <f>'1'!E25/'1'!E38</f>
        <v>0</v>
      </c>
      <c r="F7" s="25">
        <f>'1'!F25/'1'!F38</f>
        <v>0</v>
      </c>
      <c r="G7" s="25">
        <f>'1'!G25/'1'!G38</f>
        <v>0</v>
      </c>
      <c r="H7" s="25">
        <f>'1'!H25/'1'!H38</f>
        <v>0</v>
      </c>
      <c r="I7" s="25">
        <f>'1'!I25/'1'!I38</f>
        <v>0</v>
      </c>
    </row>
    <row r="8" spans="1:9" x14ac:dyDescent="0.25">
      <c r="A8" t="s">
        <v>49</v>
      </c>
      <c r="B8" s="26">
        <f>'1'!B11/'1'!B26</f>
        <v>2.4386070985934682</v>
      </c>
      <c r="C8" s="26">
        <f>'1'!C11/'1'!C26</f>
        <v>3.7706195381678129</v>
      </c>
      <c r="D8" s="26">
        <f>'1'!D11/'1'!D26</f>
        <v>4.815268210094974</v>
      </c>
      <c r="E8" s="26">
        <f>'1'!E11/'1'!E26</f>
        <v>4.7947601780518054</v>
      </c>
      <c r="F8" s="26">
        <f>'1'!F11/'1'!F26</f>
        <v>3.8619545885289202</v>
      </c>
      <c r="G8" s="26">
        <f>'1'!G11/'1'!G26</f>
        <v>5.4535029320348913</v>
      </c>
      <c r="H8" s="26">
        <f>'1'!H11/'1'!H26</f>
        <v>4.2038569440467128</v>
      </c>
      <c r="I8" s="26">
        <f>'1'!I11/'1'!I26</f>
        <v>4.7937431044879641</v>
      </c>
    </row>
    <row r="9" spans="1:9" x14ac:dyDescent="0.25">
      <c r="A9" t="s">
        <v>50</v>
      </c>
      <c r="B9" s="24">
        <f>'2'!B27/'2'!B5</f>
        <v>7.5111265501621352E-2</v>
      </c>
      <c r="C9" s="24">
        <f>'2'!C27/'2'!C5</f>
        <v>7.1309268554178962E-2</v>
      </c>
      <c r="D9" s="24">
        <f>'2'!D27/'2'!D5</f>
        <v>8.1533452418498423E-2</v>
      </c>
      <c r="E9" s="24">
        <f>'2'!E27/'2'!E5</f>
        <v>8.7156083237082876E-2</v>
      </c>
      <c r="F9" s="24">
        <f>'2'!F27/'2'!F5</f>
        <v>8.890926910135416E-2</v>
      </c>
      <c r="G9" s="24">
        <f>'2'!G27/'2'!G5</f>
        <v>9.7355199816201554E-2</v>
      </c>
      <c r="H9" s="24">
        <f>'2'!H27/'2'!H5</f>
        <v>0.10117340472286998</v>
      </c>
      <c r="I9" s="24">
        <f>'2'!I27/'2'!I5</f>
        <v>0.10413033569248838</v>
      </c>
    </row>
    <row r="10" spans="1:9" x14ac:dyDescent="0.25">
      <c r="A10" t="s">
        <v>51</v>
      </c>
      <c r="B10" s="24">
        <f>'2'!B12/'2'!B5</f>
        <v>9.1724184659172342E-2</v>
      </c>
      <c r="C10" s="24">
        <f>'2'!C12/'2'!C5</f>
        <v>8.7285242798246468E-2</v>
      </c>
      <c r="D10" s="24">
        <f>'2'!D12/'2'!D5</f>
        <v>8.8135301155602142E-2</v>
      </c>
      <c r="E10" s="24">
        <f>'2'!E12/'2'!E5</f>
        <v>9.1813613956938683E-2</v>
      </c>
      <c r="F10" s="24">
        <f>'2'!F12/'2'!F5</f>
        <v>9.0312033915888296E-2</v>
      </c>
      <c r="G10" s="24">
        <f>'2'!G12/'2'!G5</f>
        <v>9.5436165715105867E-2</v>
      </c>
      <c r="H10" s="24">
        <f>'2'!H12/'2'!H5</f>
        <v>9.4866815348751965E-2</v>
      </c>
      <c r="I10" s="24">
        <f>'2'!I12/'2'!I5</f>
        <v>0.10371958284088931</v>
      </c>
    </row>
    <row r="11" spans="1:9" x14ac:dyDescent="0.25">
      <c r="A11" t="s">
        <v>84</v>
      </c>
      <c r="B11" s="24">
        <f>'2'!B27/('1'!B38)</f>
        <v>0.13494962177476469</v>
      </c>
      <c r="C11" s="24">
        <f>'2'!C27/('1'!C38)</f>
        <v>0.12711017434204194</v>
      </c>
      <c r="D11" s="24">
        <f>'2'!D27/('1'!D38)</f>
        <v>0.11429083018765644</v>
      </c>
      <c r="E11" s="24">
        <f>'2'!E27/('1'!E38)</f>
        <v>8.2448690241798475E-2</v>
      </c>
      <c r="F11" s="24">
        <f>'2'!F27/('1'!F38)</f>
        <v>7.3144633256942523E-2</v>
      </c>
      <c r="G11" s="24">
        <f>'2'!G27/('1'!G38)</f>
        <v>7.4605682596163236E-2</v>
      </c>
      <c r="H11" s="24">
        <f>'2'!H27/('1'!H38)</f>
        <v>7.8318259344514904E-2</v>
      </c>
      <c r="I11" s="24">
        <f>'2'!I27/('1'!I38)</f>
        <v>8.4752844715203626E-2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2020-04-12T16:11:17Z</dcterms:modified>
</cp:coreProperties>
</file>