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'1'!$J$33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9" i="1"/>
  <c r="J36" i="1"/>
  <c r="I45" i="1"/>
  <c r="J45" i="1"/>
  <c r="I36" i="1"/>
  <c r="I44" i="1" s="1"/>
  <c r="I29" i="1"/>
  <c r="I24" i="1"/>
  <c r="I34" i="1" s="1"/>
  <c r="I14" i="1"/>
  <c r="J14" i="1"/>
  <c r="I6" i="1"/>
  <c r="I20" i="1" s="1"/>
  <c r="J6" i="1"/>
  <c r="I42" i="1" l="1"/>
  <c r="J34" i="1"/>
  <c r="J20" i="1"/>
  <c r="J42" i="1"/>
  <c r="C35" i="3"/>
  <c r="D35" i="3"/>
  <c r="E35" i="3"/>
  <c r="F35" i="3"/>
  <c r="G35" i="3"/>
  <c r="H35" i="3"/>
  <c r="B35" i="3"/>
  <c r="D25" i="2"/>
  <c r="E25" i="2"/>
  <c r="F25" i="2"/>
  <c r="G25" i="2"/>
  <c r="H25" i="2"/>
  <c r="C25" i="2"/>
  <c r="H45" i="1"/>
  <c r="C45" i="1"/>
  <c r="D45" i="1"/>
  <c r="E45" i="1"/>
  <c r="F45" i="1"/>
  <c r="G45" i="1"/>
  <c r="B45" i="1"/>
  <c r="H28" i="3" l="1"/>
  <c r="H21" i="3"/>
  <c r="H10" i="3"/>
  <c r="H13" i="3" s="1"/>
  <c r="H19" i="2"/>
  <c r="H8" i="2"/>
  <c r="H7" i="2"/>
  <c r="H29" i="1"/>
  <c r="H24" i="1"/>
  <c r="H34" i="1" s="1"/>
  <c r="H36" i="1"/>
  <c r="H7" i="4" s="1"/>
  <c r="H14" i="1"/>
  <c r="H6" i="1"/>
  <c r="H20" i="1" s="1"/>
  <c r="H11" i="2" l="1"/>
  <c r="H15" i="2" s="1"/>
  <c r="H10" i="4" s="1"/>
  <c r="H34" i="3"/>
  <c r="H30" i="3"/>
  <c r="H32" i="3" s="1"/>
  <c r="H42" i="1"/>
  <c r="H44" i="1"/>
  <c r="H8" i="4"/>
  <c r="H18" i="2" l="1"/>
  <c r="H22" i="2" s="1"/>
  <c r="H24" i="2" s="1"/>
  <c r="H6" i="4"/>
  <c r="H11" i="4"/>
  <c r="H5" i="4"/>
  <c r="H9" i="4"/>
  <c r="D8" i="2"/>
  <c r="E8" i="2"/>
  <c r="F8" i="2"/>
  <c r="G8" i="2"/>
  <c r="C7" i="2"/>
  <c r="D7" i="2"/>
  <c r="D11" i="2" s="1"/>
  <c r="D15" i="2" s="1"/>
  <c r="D10" i="4" s="1"/>
  <c r="E7" i="2"/>
  <c r="F7" i="2"/>
  <c r="G7" i="2"/>
  <c r="B7" i="2"/>
  <c r="G28" i="3"/>
  <c r="F28" i="3"/>
  <c r="E28" i="3"/>
  <c r="D28" i="3"/>
  <c r="C28" i="3"/>
  <c r="B28" i="3"/>
  <c r="G21" i="3"/>
  <c r="F21" i="3"/>
  <c r="E21" i="3"/>
  <c r="D21" i="3"/>
  <c r="C21" i="3"/>
  <c r="B21" i="3"/>
  <c r="G10" i="3"/>
  <c r="G13" i="3" s="1"/>
  <c r="F10" i="3"/>
  <c r="F13" i="3" s="1"/>
  <c r="E10" i="3"/>
  <c r="E13" i="3" s="1"/>
  <c r="E34" i="3" s="1"/>
  <c r="D10" i="3"/>
  <c r="D13" i="3" s="1"/>
  <c r="C10" i="3"/>
  <c r="C13" i="3" s="1"/>
  <c r="C34" i="3" s="1"/>
  <c r="B10" i="3"/>
  <c r="B13" i="3" s="1"/>
  <c r="G19" i="2"/>
  <c r="F19" i="2"/>
  <c r="E19" i="2"/>
  <c r="D19" i="2"/>
  <c r="C19" i="2"/>
  <c r="G11" i="2" l="1"/>
  <c r="G15" i="2" s="1"/>
  <c r="E11" i="2"/>
  <c r="E15" i="2" s="1"/>
  <c r="E18" i="2" s="1"/>
  <c r="E22" i="2" s="1"/>
  <c r="F30" i="3"/>
  <c r="F32" i="3" s="1"/>
  <c r="F11" i="2"/>
  <c r="F15" i="2" s="1"/>
  <c r="F18" i="2" s="1"/>
  <c r="F22" i="2" s="1"/>
  <c r="B30" i="3"/>
  <c r="B32" i="3" s="1"/>
  <c r="B34" i="3"/>
  <c r="G30" i="3"/>
  <c r="G32" i="3" s="1"/>
  <c r="D30" i="3"/>
  <c r="D32" i="3" s="1"/>
  <c r="E30" i="3"/>
  <c r="E32" i="3" s="1"/>
  <c r="D34" i="3"/>
  <c r="G34" i="3"/>
  <c r="C30" i="3"/>
  <c r="C32" i="3" s="1"/>
  <c r="F34" i="3"/>
  <c r="C11" i="2"/>
  <c r="C15" i="2" s="1"/>
  <c r="E10" i="4"/>
  <c r="G18" i="2"/>
  <c r="G22" i="2" s="1"/>
  <c r="G10" i="4"/>
  <c r="B11" i="2"/>
  <c r="B15" i="2" s="1"/>
  <c r="D18" i="2"/>
  <c r="D22" i="2" s="1"/>
  <c r="B6" i="1"/>
  <c r="C6" i="1"/>
  <c r="D6" i="1"/>
  <c r="E6" i="1"/>
  <c r="F6" i="1"/>
  <c r="G6" i="1"/>
  <c r="F10" i="4" l="1"/>
  <c r="B18" i="2"/>
  <c r="B22" i="2" s="1"/>
  <c r="B10" i="4"/>
  <c r="F24" i="2"/>
  <c r="F9" i="4"/>
  <c r="D24" i="2"/>
  <c r="D9" i="4"/>
  <c r="C18" i="2"/>
  <c r="C22" i="2" s="1"/>
  <c r="C10" i="4"/>
  <c r="G24" i="2"/>
  <c r="G9" i="4"/>
  <c r="E24" i="2"/>
  <c r="E9" i="4"/>
  <c r="C29" i="1"/>
  <c r="D29" i="1"/>
  <c r="E29" i="1"/>
  <c r="F29" i="1"/>
  <c r="G29" i="1"/>
  <c r="B29" i="1"/>
  <c r="C24" i="1"/>
  <c r="C34" i="1" s="1"/>
  <c r="D24" i="1"/>
  <c r="E24" i="1"/>
  <c r="F24" i="1"/>
  <c r="F34" i="1" s="1"/>
  <c r="G24" i="1"/>
  <c r="G34" i="1" s="1"/>
  <c r="B24" i="1"/>
  <c r="C36" i="1"/>
  <c r="D36" i="1"/>
  <c r="E36" i="1"/>
  <c r="F36" i="1"/>
  <c r="G36" i="1"/>
  <c r="B36" i="1"/>
  <c r="G14" i="1"/>
  <c r="C14" i="1"/>
  <c r="D14" i="1"/>
  <c r="E14" i="1"/>
  <c r="F14" i="1"/>
  <c r="B14" i="1"/>
  <c r="E34" i="1" l="1"/>
  <c r="D34" i="1"/>
  <c r="B34" i="1"/>
  <c r="C8" i="4"/>
  <c r="D8" i="4"/>
  <c r="C9" i="4"/>
  <c r="C24" i="2"/>
  <c r="B9" i="4"/>
  <c r="B24" i="2"/>
  <c r="F20" i="1"/>
  <c r="F5" i="4" s="1"/>
  <c r="F8" i="4"/>
  <c r="G20" i="1"/>
  <c r="G5" i="4" s="1"/>
  <c r="G8" i="4"/>
  <c r="E6" i="4"/>
  <c r="E11" i="4"/>
  <c r="E7" i="4"/>
  <c r="E44" i="1"/>
  <c r="B20" i="1"/>
  <c r="B5" i="4" s="1"/>
  <c r="B8" i="4"/>
  <c r="F7" i="4"/>
  <c r="F6" i="4"/>
  <c r="F11" i="4"/>
  <c r="F44" i="1"/>
  <c r="B11" i="4"/>
  <c r="B7" i="4"/>
  <c r="B6" i="4"/>
  <c r="B44" i="1"/>
  <c r="D11" i="4"/>
  <c r="D7" i="4"/>
  <c r="D6" i="4"/>
  <c r="D44" i="1"/>
  <c r="E20" i="1"/>
  <c r="E5" i="4" s="1"/>
  <c r="E8" i="4"/>
  <c r="G11" i="4"/>
  <c r="G7" i="4"/>
  <c r="G6" i="4"/>
  <c r="G44" i="1"/>
  <c r="C11" i="4"/>
  <c r="C7" i="4"/>
  <c r="C6" i="4"/>
  <c r="C44" i="1"/>
  <c r="G42" i="1"/>
  <c r="D42" i="1"/>
  <c r="D20" i="1"/>
  <c r="C42" i="1"/>
  <c r="B42" i="1"/>
  <c r="C20" i="1"/>
  <c r="C5" i="4" s="1"/>
  <c r="E42" i="1"/>
  <c r="F42" i="1"/>
  <c r="D5" i="4" l="1"/>
</calcChain>
</file>

<file path=xl/sharedStrings.xml><?xml version="1.0" encoding="utf-8"?>
<sst xmlns="http://schemas.openxmlformats.org/spreadsheetml/2006/main" count="92" uniqueCount="85">
  <si>
    <t>Investment in Maketable Securities(AFS)</t>
  </si>
  <si>
    <t>Account Receivables</t>
  </si>
  <si>
    <t>Share Capital</t>
  </si>
  <si>
    <t>Net Gain on Marketable Securities(AFS)</t>
  </si>
  <si>
    <t>Retained Earnings</t>
  </si>
  <si>
    <t>long Term Finance -Net off current maturity</t>
  </si>
  <si>
    <t>Retirement Benefit Obligations</t>
  </si>
  <si>
    <t>Deferred Tax Liability</t>
  </si>
  <si>
    <t xml:space="preserve">Short Term Finance </t>
  </si>
  <si>
    <t>Long Term Finnace -current maturity</t>
  </si>
  <si>
    <t>Accounts And Other payble</t>
  </si>
  <si>
    <t>Income Tax Liability</t>
  </si>
  <si>
    <t>Inventories</t>
  </si>
  <si>
    <t>Advance,Deposit &amp; Prepayments</t>
  </si>
  <si>
    <t>Cash &amp; cash Equivalents</t>
  </si>
  <si>
    <t>Cost of goods sold</t>
  </si>
  <si>
    <t>Administrative expenses</t>
  </si>
  <si>
    <t>Selling &amp; Distribution expenses</t>
  </si>
  <si>
    <t>Financial charges</t>
  </si>
  <si>
    <t>Other Income</t>
  </si>
  <si>
    <t>Current Tax</t>
  </si>
  <si>
    <t>Deferred Tax Income/Expenses</t>
  </si>
  <si>
    <t>Worker's PP fund &amp; welfare fund</t>
  </si>
  <si>
    <t>Collection from revenue and others</t>
  </si>
  <si>
    <t>Miscellaneous income</t>
  </si>
  <si>
    <t>Income tax paid</t>
  </si>
  <si>
    <t>Purchase of property , plant &amp; equipment</t>
  </si>
  <si>
    <t>Proceeds from sales of motor vehicles</t>
  </si>
  <si>
    <t>Invetment</t>
  </si>
  <si>
    <t>Dividend income</t>
  </si>
  <si>
    <t>Profit from bank deposit &amp; investment</t>
  </si>
  <si>
    <t>Long term finance received /(paid) from bankNet)</t>
  </si>
  <si>
    <t>Short term finance receivable /(paid)from bank(net)</t>
  </si>
  <si>
    <t>Property , plant &amp; Equipment</t>
  </si>
  <si>
    <t>Tax Holiday reserve</t>
  </si>
  <si>
    <t>payment for cost , expenses &amp; others</t>
  </si>
  <si>
    <t>Payment of dividend</t>
  </si>
  <si>
    <t>Changes in other finance</t>
  </si>
  <si>
    <t>Deferred Tax Assest</t>
  </si>
  <si>
    <t>Investment in associate</t>
  </si>
  <si>
    <t>The IBN SINA PHARMACEUTICAL INDUSTRY LTD.</t>
  </si>
  <si>
    <t>Share of associate profit/loss</t>
  </si>
  <si>
    <t>Capital work in progress</t>
  </si>
  <si>
    <t>Ratio</t>
  </si>
  <si>
    <t>Debt to Equity</t>
  </si>
  <si>
    <t>Current Ratio</t>
  </si>
  <si>
    <t>Net Margin</t>
  </si>
  <si>
    <t>Operating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</si>
  <si>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</si>
  <si>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</si>
  <si>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</si>
  <si>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</si>
  <si>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</si>
  <si>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</si>
  <si>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</si>
  <si>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</si>
  <si>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</si>
  <si>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</si>
  <si>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</si>
  <si>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</si>
  <si>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</si>
  <si>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</si>
  <si>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</si>
  <si>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</si>
  <si>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</si>
  <si>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</si>
  <si>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</si>
  <si>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</si>
  <si>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</si>
  <si>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</si>
  <si>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</si>
  <si>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</si>
  <si>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</si>
  <si>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</si>
  <si>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</si>
  <si>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</si>
  <si>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</si>
  <si>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</si>
  <si>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</si>
  <si>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</si>
  <si>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</si>
  <si>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 xml:space="preserve">Cash Generated from Operations 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</si>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</sst>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4"/>
      <color theme="1"/>
      <name val="Cambria"/>
      <family val="1"/>
    </font>
    <font>
      <u/>
      <sz val="11"/>
      <color theme="1"/>
      <name val="Cambria"/>
      <family val="1"/>
    </font>
    <font>
      <sz val="11"/>
      <color rgb="FFFF0000"/>
      <name val="Cambria"/>
      <family val="1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/>
    <xf numFmtId="3" fontId="3" fillId="0" borderId="0" xfId="0" applyNumberFormat="1" applyFont="1" applyBorder="1"/>
    <xf numFmtId="0" fontId="3" fillId="2" borderId="0" xfId="0" applyFont="1" applyFill="1"/>
    <xf numFmtId="0" fontId="3" fillId="0" borderId="0" xfId="0" applyFont="1" applyBorder="1"/>
    <xf numFmtId="0" fontId="2" fillId="0" borderId="0" xfId="0" applyFont="1" applyAlignment="1"/>
    <xf numFmtId="0" fontId="2" fillId="0" borderId="0" xfId="0" applyFont="1" applyBorder="1"/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164" fontId="3" fillId="0" borderId="0" xfId="1" applyNumberFormat="1" applyFont="1"/>
    <xf numFmtId="164" fontId="2" fillId="0" borderId="0" xfId="1" applyNumberFormat="1" applyFont="1"/>
    <xf numFmtId="164" fontId="0" fillId="0" borderId="0" xfId="1" applyNumberFormat="1" applyFont="1"/>
    <xf numFmtId="164" fontId="2" fillId="0" borderId="1" xfId="1" applyNumberFormat="1" applyFont="1" applyBorder="1"/>
    <xf numFmtId="164" fontId="3" fillId="0" borderId="0" xfId="1" applyNumberFormat="1" applyFont="1" applyFill="1"/>
    <xf numFmtId="164" fontId="3" fillId="0" borderId="0" xfId="1" applyNumberFormat="1" applyFont="1" applyBorder="1"/>
    <xf numFmtId="164" fontId="5" fillId="0" borderId="0" xfId="1" applyNumberFormat="1" applyFont="1" applyBorder="1"/>
    <xf numFmtId="164" fontId="3" fillId="0" borderId="2" xfId="1" applyNumberFormat="1" applyFont="1" applyBorder="1"/>
    <xf numFmtId="164" fontId="0" fillId="0" borderId="2" xfId="1" applyNumberFormat="1" applyFont="1" applyBorder="1"/>
    <xf numFmtId="164" fontId="6" fillId="0" borderId="0" xfId="1" applyNumberFormat="1" applyFont="1" applyFill="1"/>
    <xf numFmtId="164" fontId="2" fillId="0" borderId="0" xfId="1" applyNumberFormat="1" applyFont="1" applyBorder="1"/>
    <xf numFmtId="164" fontId="3" fillId="0" borderId="3" xfId="1" applyNumberFormat="1" applyFont="1" applyBorder="1"/>
    <xf numFmtId="43" fontId="3" fillId="0" borderId="0" xfId="1" applyNumberFormat="1" applyFont="1"/>
    <xf numFmtId="164" fontId="1" fillId="0" borderId="3" xfId="1" applyNumberFormat="1" applyFont="1" applyBorder="1"/>
    <xf numFmtId="164" fontId="1" fillId="0" borderId="2" xfId="1" applyNumberFormat="1" applyFont="1" applyBorder="1"/>
    <xf numFmtId="2" fontId="2" fillId="0" borderId="0" xfId="0" applyNumberFormat="1" applyFont="1"/>
    <xf numFmtId="2" fontId="8" fillId="0" borderId="0" xfId="0" applyNumberFormat="1" applyFont="1"/>
    <xf numFmtId="0" fontId="8" fillId="0" borderId="0" xfId="0" applyFont="1"/>
    <xf numFmtId="10" fontId="0" fillId="0" borderId="0" xfId="2" applyNumberFormat="1" applyFont="1"/>
    <xf numFmtId="2" fontId="0" fillId="0" borderId="0" xfId="0" applyNumberFormat="1"/>
    <xf numFmtId="164" fontId="3" fillId="0" borderId="0" xfId="1" applyNumberFormat="1" applyFont="1" applyFill="1" applyBorder="1"/>
    <xf numFmtId="164" fontId="0" fillId="0" borderId="3" xfId="1" applyNumberFormat="1" applyFont="1" applyBorder="1"/>
    <xf numFmtId="0" fontId="9" fillId="0" borderId="0" xfId="0" applyFont="1"/>
    <xf numFmtId="0" fontId="10" fillId="0" borderId="0" xfId="0" applyFont="1"/>
    <xf numFmtId="0" fontId="9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8" fillId="0" borderId="2" xfId="0" applyFont="1" applyBorder="1"/>
    <xf numFmtId="0" fontId="8" fillId="0" borderId="4" xfId="0" applyFont="1" applyBorder="1"/>
    <xf numFmtId="0" fontId="0" fillId="0" borderId="0" xfId="0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pane xSplit="1" ySplit="4" topLeftCell="E29" activePane="bottomRight" state="frozen"/>
      <selection pane="topRight" activeCell="B1" sqref="B1"/>
      <selection pane="bottomLeft" activeCell="A5" sqref="A5"/>
      <selection pane="bottomRight" activeCell="J47" sqref="J47"/>
    </sheetView>
  </sheetViews>
  <sheetFormatPr defaultRowHeight="15" x14ac:dyDescent="0.25"/>
  <cols>
    <col min="1" max="1" width="47.5703125" customWidth="1"/>
    <col min="2" max="5" width="17.28515625" bestFit="1" customWidth="1"/>
    <col min="6" max="6" width="17" customWidth="1"/>
    <col min="7" max="7" width="17.140625" customWidth="1"/>
    <col min="8" max="8" width="16.85546875" bestFit="1" customWidth="1"/>
    <col min="9" max="9" width="17.85546875" customWidth="1"/>
    <col min="10" max="10" width="18.42578125" customWidth="1"/>
  </cols>
  <sheetData>
    <row r="1" spans="1:10" ht="15.75" x14ac:dyDescent="0.25">
      <c r="A1" s="42" t="s">
        <v>40</v>
      </c>
    </row>
    <row r="2" spans="1:10" x14ac:dyDescent="0.25">
      <c r="A2" s="37" t="s">
        <v>48</v>
      </c>
    </row>
    <row r="3" spans="1:10" x14ac:dyDescent="0.25">
      <c r="A3" s="37" t="s">
        <v>49</v>
      </c>
    </row>
    <row r="4" spans="1:10" x14ac:dyDescent="0.25">
      <c r="B4" s="37">
        <v>2012</v>
      </c>
      <c r="C4" s="37">
        <v>2012</v>
      </c>
      <c r="D4" s="37">
        <v>2013</v>
      </c>
      <c r="E4" s="37">
        <v>2014</v>
      </c>
      <c r="F4" s="37">
        <v>2015</v>
      </c>
      <c r="G4" s="37">
        <v>2016</v>
      </c>
      <c r="H4" s="37">
        <v>2017</v>
      </c>
      <c r="I4" s="37">
        <v>2018</v>
      </c>
      <c r="J4" s="37">
        <v>2019</v>
      </c>
    </row>
    <row r="5" spans="1:10" x14ac:dyDescent="0.25">
      <c r="A5" s="37" t="s">
        <v>50</v>
      </c>
      <c r="B5" s="21"/>
      <c r="C5" s="21"/>
      <c r="D5" s="21"/>
      <c r="E5" s="21"/>
      <c r="F5" s="21"/>
      <c r="G5" s="21"/>
    </row>
    <row r="6" spans="1:10" x14ac:dyDescent="0.25">
      <c r="A6" s="43" t="s">
        <v>51</v>
      </c>
      <c r="B6" s="21">
        <f>SUM(B7:B8:B9:B10:B11)</f>
        <v>724073627</v>
      </c>
      <c r="C6" s="21">
        <f>SUM(C7:C8:C9:C10:C11)</f>
        <v>718695370</v>
      </c>
      <c r="D6" s="21">
        <f>SUM(D7:D8:D9:D10:D11)</f>
        <v>782494963</v>
      </c>
      <c r="E6" s="21">
        <f>SUM(E7:E8:E9:E10:E11)</f>
        <v>1181180040</v>
      </c>
      <c r="F6" s="21">
        <f>SUM(F7:F8:F9:F10:F11)</f>
        <v>1279504572</v>
      </c>
      <c r="G6" s="21">
        <f>SUM(G7:G8:G9:G10:G11)</f>
        <v>1511177231</v>
      </c>
      <c r="H6" s="21">
        <f>SUM(H7:H8:H9:H10:H11)</f>
        <v>1581974696</v>
      </c>
      <c r="I6" s="21">
        <f>SUM(I7:I8:I9:I10:I11)</f>
        <v>1581974695</v>
      </c>
      <c r="J6" s="21">
        <f>SUM(J7:J8:J9:J10:J11)</f>
        <v>1864246634</v>
      </c>
    </row>
    <row r="7" spans="1:10" x14ac:dyDescent="0.25">
      <c r="A7" s="4" t="s">
        <v>33</v>
      </c>
      <c r="B7" s="20">
        <v>372063184</v>
      </c>
      <c r="C7" s="20">
        <v>383646483</v>
      </c>
      <c r="D7" s="20">
        <v>515907382</v>
      </c>
      <c r="E7" s="20">
        <v>870486005</v>
      </c>
      <c r="F7" s="20">
        <v>951723570</v>
      </c>
      <c r="G7" s="22">
        <v>1116332498</v>
      </c>
      <c r="H7" s="20">
        <v>1409800123</v>
      </c>
      <c r="I7" s="20">
        <v>1409800123</v>
      </c>
      <c r="J7" s="20">
        <v>1684778351</v>
      </c>
    </row>
    <row r="8" spans="1:10" x14ac:dyDescent="0.25">
      <c r="A8" s="4" t="s">
        <v>42</v>
      </c>
      <c r="B8" s="20"/>
      <c r="C8" s="20"/>
      <c r="D8" s="20"/>
      <c r="E8" s="20"/>
      <c r="F8" s="20">
        <v>0</v>
      </c>
      <c r="G8" s="22">
        <v>26614186</v>
      </c>
      <c r="H8">
        <v>152905373</v>
      </c>
      <c r="I8" s="20">
        <v>152905372</v>
      </c>
      <c r="J8" s="20">
        <v>139187479</v>
      </c>
    </row>
    <row r="9" spans="1:10" x14ac:dyDescent="0.25">
      <c r="A9" s="4" t="s">
        <v>0</v>
      </c>
      <c r="B9" s="20">
        <v>347245066</v>
      </c>
      <c r="C9" s="20">
        <v>335048887</v>
      </c>
      <c r="D9" s="20">
        <v>266587581</v>
      </c>
      <c r="E9" s="20">
        <v>310694035</v>
      </c>
      <c r="F9" s="20">
        <v>326031002</v>
      </c>
      <c r="G9" s="22">
        <v>359107400</v>
      </c>
      <c r="H9" s="20">
        <v>4415580</v>
      </c>
      <c r="I9" s="20">
        <v>4415580</v>
      </c>
      <c r="J9" s="20">
        <v>4878355</v>
      </c>
    </row>
    <row r="10" spans="1:10" x14ac:dyDescent="0.25">
      <c r="A10" s="4" t="s">
        <v>38</v>
      </c>
      <c r="B10" s="20">
        <v>4765377</v>
      </c>
      <c r="C10" s="20"/>
      <c r="D10" s="20"/>
      <c r="E10" s="20"/>
      <c r="F10" s="20">
        <v>0</v>
      </c>
      <c r="G10" s="22">
        <v>0</v>
      </c>
      <c r="H10">
        <v>0</v>
      </c>
    </row>
    <row r="11" spans="1:10" x14ac:dyDescent="0.25">
      <c r="A11" s="4" t="s">
        <v>39</v>
      </c>
      <c r="B11" s="20"/>
      <c r="C11" s="20"/>
      <c r="D11" s="20"/>
      <c r="E11" s="20"/>
      <c r="F11" s="20">
        <v>1750000</v>
      </c>
      <c r="G11" s="22">
        <v>9123147</v>
      </c>
      <c r="H11">
        <v>14853620</v>
      </c>
      <c r="I11" s="20">
        <v>14853620</v>
      </c>
      <c r="J11" s="20">
        <v>35402449</v>
      </c>
    </row>
    <row r="12" spans="1:10" x14ac:dyDescent="0.25">
      <c r="A12" s="4"/>
      <c r="B12" s="20"/>
      <c r="C12" s="20"/>
      <c r="D12" s="20"/>
      <c r="E12" s="20"/>
      <c r="F12" s="20"/>
      <c r="G12" s="22"/>
    </row>
    <row r="13" spans="1:10" x14ac:dyDescent="0.25">
      <c r="A13" s="4"/>
      <c r="B13" s="20"/>
      <c r="C13" s="20"/>
      <c r="D13" s="20"/>
      <c r="E13" s="20"/>
      <c r="F13" s="20"/>
      <c r="G13" s="22"/>
    </row>
    <row r="14" spans="1:10" x14ac:dyDescent="0.25">
      <c r="A14" s="43" t="s">
        <v>52</v>
      </c>
      <c r="B14" s="21">
        <f>SUM(B15:B18)</f>
        <v>324503396</v>
      </c>
      <c r="C14" s="21">
        <f t="shared" ref="C14:J14" si="0">SUM(C15:C18)</f>
        <v>377736738</v>
      </c>
      <c r="D14" s="21">
        <f t="shared" si="0"/>
        <v>412684597</v>
      </c>
      <c r="E14" s="21">
        <f t="shared" si="0"/>
        <v>434659631</v>
      </c>
      <c r="F14" s="21">
        <f t="shared" si="0"/>
        <v>451450553</v>
      </c>
      <c r="G14" s="21">
        <f t="shared" si="0"/>
        <v>643644663</v>
      </c>
      <c r="H14" s="21">
        <f t="shared" si="0"/>
        <v>859761961</v>
      </c>
      <c r="I14" s="21">
        <f t="shared" si="0"/>
        <v>859761961</v>
      </c>
      <c r="J14" s="21">
        <f t="shared" si="0"/>
        <v>964225218</v>
      </c>
    </row>
    <row r="15" spans="1:10" x14ac:dyDescent="0.25">
      <c r="A15" s="4" t="s">
        <v>12</v>
      </c>
      <c r="B15" s="20">
        <v>105024268</v>
      </c>
      <c r="C15" s="20">
        <v>136650467</v>
      </c>
      <c r="D15" s="20">
        <v>150047338</v>
      </c>
      <c r="E15" s="20">
        <v>180779638</v>
      </c>
      <c r="F15" s="20">
        <v>183711938</v>
      </c>
      <c r="G15" s="22">
        <v>264194238</v>
      </c>
      <c r="H15" s="20">
        <v>465017832</v>
      </c>
      <c r="I15" s="20">
        <v>465017832</v>
      </c>
      <c r="J15" s="20">
        <v>522185354</v>
      </c>
    </row>
    <row r="16" spans="1:10" x14ac:dyDescent="0.25">
      <c r="A16" s="4" t="s">
        <v>1</v>
      </c>
      <c r="B16" s="20">
        <v>2065406</v>
      </c>
      <c r="C16" s="20">
        <v>3538212</v>
      </c>
      <c r="D16" s="20">
        <v>4783652</v>
      </c>
      <c r="E16" s="20">
        <v>7735798</v>
      </c>
      <c r="F16" s="20">
        <v>8101219</v>
      </c>
      <c r="G16" s="22">
        <v>14642851</v>
      </c>
      <c r="H16" s="20">
        <v>18050445</v>
      </c>
      <c r="I16" s="20">
        <v>18050445</v>
      </c>
      <c r="J16" s="20">
        <v>22585997</v>
      </c>
    </row>
    <row r="17" spans="1:10" x14ac:dyDescent="0.25">
      <c r="A17" s="4" t="s">
        <v>13</v>
      </c>
      <c r="B17" s="20">
        <v>110234856</v>
      </c>
      <c r="C17" s="20">
        <v>117849701</v>
      </c>
      <c r="D17" s="20">
        <v>99815239</v>
      </c>
      <c r="E17" s="20">
        <v>82545351</v>
      </c>
      <c r="F17" s="20">
        <v>90331492</v>
      </c>
      <c r="G17" s="22">
        <v>167384398</v>
      </c>
      <c r="H17" s="20">
        <v>206679519</v>
      </c>
      <c r="I17" s="20">
        <v>206679519</v>
      </c>
      <c r="J17" s="20">
        <v>248500644</v>
      </c>
    </row>
    <row r="18" spans="1:10" x14ac:dyDescent="0.25">
      <c r="A18" s="4" t="s">
        <v>14</v>
      </c>
      <c r="B18" s="20">
        <v>107178866</v>
      </c>
      <c r="C18" s="20">
        <v>119698358</v>
      </c>
      <c r="D18" s="20">
        <v>158038368</v>
      </c>
      <c r="E18" s="20">
        <v>163598844</v>
      </c>
      <c r="F18" s="20">
        <v>169305904</v>
      </c>
      <c r="G18" s="22">
        <v>197423176</v>
      </c>
      <c r="H18" s="20">
        <v>170014165</v>
      </c>
      <c r="I18" s="20">
        <v>170014165</v>
      </c>
      <c r="J18" s="20">
        <v>170953223</v>
      </c>
    </row>
    <row r="19" spans="1:10" x14ac:dyDescent="0.25">
      <c r="A19" s="4"/>
      <c r="B19" s="20"/>
      <c r="C19" s="20"/>
      <c r="D19" s="20"/>
      <c r="E19" s="20"/>
      <c r="F19" s="20"/>
      <c r="G19" s="22"/>
    </row>
    <row r="20" spans="1:10" ht="15.75" thickBot="1" x14ac:dyDescent="0.3">
      <c r="A20" s="3"/>
      <c r="B20" s="23">
        <f t="shared" ref="B20:J20" si="1">B6+B14</f>
        <v>1048577023</v>
      </c>
      <c r="C20" s="23">
        <f t="shared" si="1"/>
        <v>1096432108</v>
      </c>
      <c r="D20" s="23">
        <f t="shared" si="1"/>
        <v>1195179560</v>
      </c>
      <c r="E20" s="23">
        <f t="shared" si="1"/>
        <v>1615839671</v>
      </c>
      <c r="F20" s="23">
        <f t="shared" si="1"/>
        <v>1730955125</v>
      </c>
      <c r="G20" s="23">
        <f t="shared" si="1"/>
        <v>2154821894</v>
      </c>
      <c r="H20" s="23">
        <f t="shared" si="1"/>
        <v>2441736657</v>
      </c>
      <c r="I20" s="23">
        <f t="shared" si="1"/>
        <v>2441736656</v>
      </c>
      <c r="J20" s="23">
        <f t="shared" si="1"/>
        <v>2828471852</v>
      </c>
    </row>
    <row r="21" spans="1:10" ht="15.75" thickTop="1" x14ac:dyDescent="0.25">
      <c r="A21" s="3"/>
      <c r="B21" s="30"/>
      <c r="C21" s="30"/>
      <c r="D21" s="30"/>
      <c r="E21" s="30"/>
      <c r="F21" s="30"/>
      <c r="G21" s="30"/>
      <c r="H21" s="30"/>
    </row>
    <row r="22" spans="1:10" ht="15.75" x14ac:dyDescent="0.25">
      <c r="A22" s="44" t="s">
        <v>53</v>
      </c>
      <c r="B22" s="20"/>
      <c r="C22" s="20"/>
      <c r="D22" s="20"/>
      <c r="E22" s="20"/>
      <c r="F22" s="20"/>
      <c r="G22" s="22"/>
    </row>
    <row r="23" spans="1:10" ht="15.75" x14ac:dyDescent="0.25">
      <c r="A23" s="45" t="s">
        <v>54</v>
      </c>
      <c r="B23" s="20"/>
      <c r="C23" s="20"/>
      <c r="D23" s="20"/>
      <c r="E23" s="20"/>
      <c r="F23" s="20"/>
      <c r="G23" s="22"/>
    </row>
    <row r="24" spans="1:10" x14ac:dyDescent="0.25">
      <c r="A24" s="43" t="s">
        <v>56</v>
      </c>
      <c r="B24" s="21">
        <f>SUM(B25:B27)</f>
        <v>106020558</v>
      </c>
      <c r="C24" s="21">
        <f t="shared" ref="C24:J24" si="2">SUM(C25:C27)</f>
        <v>73641818</v>
      </c>
      <c r="D24" s="21">
        <f t="shared" si="2"/>
        <v>114886251</v>
      </c>
      <c r="E24" s="21">
        <f t="shared" si="2"/>
        <v>248172487</v>
      </c>
      <c r="F24" s="21">
        <f t="shared" si="2"/>
        <v>276772590</v>
      </c>
      <c r="G24" s="21">
        <f t="shared" si="2"/>
        <v>323250619</v>
      </c>
      <c r="H24" s="21">
        <f t="shared" si="2"/>
        <v>151991848</v>
      </c>
      <c r="I24" s="21">
        <f t="shared" si="2"/>
        <v>0</v>
      </c>
      <c r="J24" s="21">
        <f t="shared" si="2"/>
        <v>205863793</v>
      </c>
    </row>
    <row r="25" spans="1:10" x14ac:dyDescent="0.25">
      <c r="A25" s="4" t="s">
        <v>5</v>
      </c>
      <c r="B25" s="20">
        <v>27550613</v>
      </c>
      <c r="C25" s="20">
        <v>16757904</v>
      </c>
      <c r="D25" s="20">
        <v>33116966</v>
      </c>
      <c r="E25" s="20">
        <v>172712958</v>
      </c>
      <c r="F25" s="20">
        <v>186664086</v>
      </c>
      <c r="G25" s="22">
        <v>229495947</v>
      </c>
      <c r="H25" s="20">
        <v>81245727</v>
      </c>
      <c r="J25" s="20">
        <v>125909408</v>
      </c>
    </row>
    <row r="26" spans="1:10" x14ac:dyDescent="0.25">
      <c r="A26" s="4" t="s">
        <v>6</v>
      </c>
      <c r="B26" s="20">
        <v>0</v>
      </c>
      <c r="C26" s="20">
        <v>51640647</v>
      </c>
      <c r="D26" s="20">
        <v>50927728</v>
      </c>
      <c r="E26" s="20">
        <v>31705572</v>
      </c>
      <c r="F26" s="20">
        <v>21772882</v>
      </c>
      <c r="G26" s="22">
        <v>13241445</v>
      </c>
      <c r="H26" s="20">
        <v>17252564</v>
      </c>
      <c r="J26" s="20">
        <v>70133</v>
      </c>
    </row>
    <row r="27" spans="1:10" x14ac:dyDescent="0.25">
      <c r="A27" s="4" t="s">
        <v>7</v>
      </c>
      <c r="B27" s="20">
        <v>78469945</v>
      </c>
      <c r="C27" s="20">
        <v>5243267</v>
      </c>
      <c r="D27" s="20">
        <v>30841557</v>
      </c>
      <c r="E27" s="20">
        <v>43753957</v>
      </c>
      <c r="F27" s="20">
        <v>68335622</v>
      </c>
      <c r="G27" s="22">
        <v>80513227</v>
      </c>
      <c r="H27" s="20">
        <v>53493557</v>
      </c>
      <c r="J27" s="20">
        <v>79884252</v>
      </c>
    </row>
    <row r="28" spans="1:10" x14ac:dyDescent="0.25">
      <c r="A28" s="4"/>
      <c r="B28" s="20"/>
      <c r="C28" s="20"/>
      <c r="D28" s="20"/>
      <c r="E28" s="20"/>
      <c r="F28" s="20"/>
      <c r="G28" s="22"/>
    </row>
    <row r="29" spans="1:10" x14ac:dyDescent="0.25">
      <c r="A29" s="43" t="s">
        <v>57</v>
      </c>
      <c r="B29" s="21">
        <f>SUM(B30:B33)</f>
        <v>281239972</v>
      </c>
      <c r="C29" s="21">
        <f t="shared" ref="C29:F29" si="3">SUM(C30:C33)</f>
        <v>318184809</v>
      </c>
      <c r="D29" s="21">
        <f t="shared" si="3"/>
        <v>400948605</v>
      </c>
      <c r="E29" s="21">
        <f t="shared" si="3"/>
        <v>534721516</v>
      </c>
      <c r="F29" s="21">
        <f t="shared" si="3"/>
        <v>584750907</v>
      </c>
      <c r="G29" s="21">
        <f>SUM(G30:G33)</f>
        <v>726608044</v>
      </c>
      <c r="H29" s="21">
        <f>SUM(H30:H33)</f>
        <v>1062536232</v>
      </c>
      <c r="I29" s="21">
        <f>SUM(I30:I33)</f>
        <v>0</v>
      </c>
      <c r="J29" s="21">
        <f>SUM(J30:J33)</f>
        <v>1144311664</v>
      </c>
    </row>
    <row r="30" spans="1:10" x14ac:dyDescent="0.25">
      <c r="A30" s="4" t="s">
        <v>8</v>
      </c>
      <c r="B30" s="20">
        <v>22083628</v>
      </c>
      <c r="C30" s="20">
        <v>65744139</v>
      </c>
      <c r="D30" s="20">
        <v>135592500</v>
      </c>
      <c r="E30" s="20">
        <v>208091012</v>
      </c>
      <c r="F30" s="20">
        <v>111041160</v>
      </c>
      <c r="G30" s="22">
        <v>280421753</v>
      </c>
      <c r="H30" s="20">
        <v>552022978</v>
      </c>
      <c r="J30" s="20">
        <v>542029553</v>
      </c>
    </row>
    <row r="31" spans="1:10" x14ac:dyDescent="0.25">
      <c r="A31" s="4" t="s">
        <v>9</v>
      </c>
      <c r="B31" s="20">
        <v>23458900</v>
      </c>
      <c r="C31" s="20">
        <v>15945890</v>
      </c>
      <c r="D31" s="20">
        <v>10713865</v>
      </c>
      <c r="E31" s="20">
        <v>33686157</v>
      </c>
      <c r="F31" s="20">
        <v>25264618</v>
      </c>
      <c r="G31" s="22">
        <v>46389442</v>
      </c>
      <c r="H31" s="20">
        <v>14786265</v>
      </c>
      <c r="J31" s="20">
        <v>23572102</v>
      </c>
    </row>
    <row r="32" spans="1:10" x14ac:dyDescent="0.25">
      <c r="A32" s="8" t="s">
        <v>10</v>
      </c>
      <c r="B32" s="20">
        <v>179310083</v>
      </c>
      <c r="C32" s="20">
        <v>185213612</v>
      </c>
      <c r="D32" s="20">
        <v>211335796</v>
      </c>
      <c r="E32" s="20">
        <v>267279760</v>
      </c>
      <c r="F32" s="20">
        <v>398059441</v>
      </c>
      <c r="G32" s="22">
        <v>285641665</v>
      </c>
      <c r="H32" s="20">
        <v>346935910</v>
      </c>
      <c r="J32" s="20">
        <v>406113163</v>
      </c>
    </row>
    <row r="33" spans="1:10" x14ac:dyDescent="0.25">
      <c r="A33" s="4" t="s">
        <v>11</v>
      </c>
      <c r="B33" s="20">
        <v>56387361</v>
      </c>
      <c r="C33" s="20">
        <v>51281168</v>
      </c>
      <c r="D33" s="20">
        <v>43306444</v>
      </c>
      <c r="E33" s="20">
        <v>25664587</v>
      </c>
      <c r="F33" s="20">
        <v>50385688</v>
      </c>
      <c r="G33" s="22">
        <v>114155184</v>
      </c>
      <c r="H33" s="20">
        <v>148791079</v>
      </c>
      <c r="J33" s="20">
        <v>172596846</v>
      </c>
    </row>
    <row r="34" spans="1:10" x14ac:dyDescent="0.25">
      <c r="A34" s="4"/>
      <c r="B34" s="21">
        <f>B24+B29</f>
        <v>387260530</v>
      </c>
      <c r="C34" s="21">
        <f t="shared" ref="C34:G34" si="4">C24+C29</f>
        <v>391826627</v>
      </c>
      <c r="D34" s="21">
        <f t="shared" si="4"/>
        <v>515834856</v>
      </c>
      <c r="E34" s="21">
        <f t="shared" si="4"/>
        <v>782894003</v>
      </c>
      <c r="F34" s="21">
        <f t="shared" si="4"/>
        <v>861523497</v>
      </c>
      <c r="G34" s="21">
        <f t="shared" si="4"/>
        <v>1049858663</v>
      </c>
      <c r="H34" s="21">
        <f>H24+H29</f>
        <v>1214528080</v>
      </c>
      <c r="I34" s="21">
        <f>I24+I29</f>
        <v>0</v>
      </c>
      <c r="J34" s="21">
        <f>J24+J29</f>
        <v>1350175457</v>
      </c>
    </row>
    <row r="35" spans="1:10" x14ac:dyDescent="0.25">
      <c r="A35" s="4"/>
      <c r="B35" s="20"/>
      <c r="C35" s="20"/>
      <c r="D35" s="20"/>
      <c r="E35" s="20"/>
      <c r="F35" s="20"/>
      <c r="G35" s="22"/>
    </row>
    <row r="36" spans="1:10" x14ac:dyDescent="0.25">
      <c r="A36" s="43" t="s">
        <v>55</v>
      </c>
      <c r="B36" s="21">
        <f>SUM(B37:B40)</f>
        <v>661316493</v>
      </c>
      <c r="C36" s="21">
        <f t="shared" ref="C36:J36" si="5">SUM(C37:C40)</f>
        <v>704605481</v>
      </c>
      <c r="D36" s="21">
        <f t="shared" si="5"/>
        <v>679344704</v>
      </c>
      <c r="E36" s="21">
        <f t="shared" si="5"/>
        <v>832945668</v>
      </c>
      <c r="F36" s="21">
        <f t="shared" si="5"/>
        <v>869431628</v>
      </c>
      <c r="G36" s="21">
        <f t="shared" si="5"/>
        <v>1104963232</v>
      </c>
      <c r="H36" s="21">
        <f t="shared" si="5"/>
        <v>1227208578</v>
      </c>
      <c r="I36" s="21">
        <f t="shared" si="5"/>
        <v>0</v>
      </c>
      <c r="J36" s="21">
        <f t="shared" si="5"/>
        <v>1478296395</v>
      </c>
    </row>
    <row r="37" spans="1:10" x14ac:dyDescent="0.25">
      <c r="A37" s="4" t="s">
        <v>2</v>
      </c>
      <c r="B37" s="20">
        <v>162000000</v>
      </c>
      <c r="C37" s="20">
        <v>194400000</v>
      </c>
      <c r="D37" s="20">
        <v>213840000</v>
      </c>
      <c r="E37" s="20">
        <v>224532000</v>
      </c>
      <c r="F37" s="20">
        <v>224532000</v>
      </c>
      <c r="G37" s="22">
        <v>258211800</v>
      </c>
      <c r="H37" s="20">
        <v>284032980</v>
      </c>
      <c r="J37" s="20">
        <v>312436270</v>
      </c>
    </row>
    <row r="38" spans="1:10" x14ac:dyDescent="0.25">
      <c r="A38" s="4" t="s">
        <v>34</v>
      </c>
      <c r="B38" s="20">
        <v>4392110</v>
      </c>
      <c r="C38" s="20">
        <v>4392110</v>
      </c>
      <c r="D38" s="20">
        <v>4392110</v>
      </c>
      <c r="E38" s="20">
        <v>4392110</v>
      </c>
      <c r="F38" s="20">
        <v>4392110</v>
      </c>
      <c r="G38" s="22">
        <v>4392110</v>
      </c>
      <c r="H38" s="20">
        <v>4392110</v>
      </c>
      <c r="J38" s="20">
        <v>4392110</v>
      </c>
    </row>
    <row r="39" spans="1:10" x14ac:dyDescent="0.25">
      <c r="A39" s="4" t="s">
        <v>3</v>
      </c>
      <c r="B39" s="20">
        <v>329744761</v>
      </c>
      <c r="C39" s="20">
        <v>310156938</v>
      </c>
      <c r="D39" s="20">
        <v>206217741</v>
      </c>
      <c r="E39" s="20">
        <v>245913549</v>
      </c>
      <c r="F39" s="20">
        <v>259716820</v>
      </c>
      <c r="G39" s="22">
        <v>289485578</v>
      </c>
      <c r="H39" s="20">
        <v>-156978</v>
      </c>
      <c r="J39" s="20">
        <v>-126137</v>
      </c>
    </row>
    <row r="40" spans="1:10" x14ac:dyDescent="0.25">
      <c r="A40" s="4" t="s">
        <v>4</v>
      </c>
      <c r="B40" s="20">
        <v>165179622</v>
      </c>
      <c r="C40" s="20">
        <v>195656433</v>
      </c>
      <c r="D40" s="20">
        <v>254894853</v>
      </c>
      <c r="E40" s="20">
        <v>358108009</v>
      </c>
      <c r="F40" s="20">
        <v>380790698</v>
      </c>
      <c r="G40" s="22">
        <v>552873744</v>
      </c>
      <c r="H40" s="20">
        <v>938940466</v>
      </c>
      <c r="J40" s="20">
        <v>1161594152</v>
      </c>
    </row>
    <row r="41" spans="1:10" x14ac:dyDescent="0.25">
      <c r="A41" s="4"/>
      <c r="B41" s="20"/>
      <c r="C41" s="20"/>
      <c r="D41" s="20"/>
      <c r="E41" s="20"/>
      <c r="F41" s="20"/>
      <c r="G41" s="22"/>
    </row>
    <row r="42" spans="1:10" ht="15.75" thickBot="1" x14ac:dyDescent="0.3">
      <c r="A42" s="3"/>
      <c r="B42" s="23">
        <f>B29+B24+B36</f>
        <v>1048577023</v>
      </c>
      <c r="C42" s="23">
        <f>C29+C24+C36</f>
        <v>1096432108</v>
      </c>
      <c r="D42" s="23">
        <f>D29+D24+D36</f>
        <v>1195179560</v>
      </c>
      <c r="E42" s="23">
        <f>E29+E24+E36</f>
        <v>1615839671</v>
      </c>
      <c r="F42" s="23">
        <f>F29+F24+F36</f>
        <v>1730955125</v>
      </c>
      <c r="G42" s="23">
        <f>(G29+G24+G36)-1</f>
        <v>2154821894</v>
      </c>
      <c r="H42" s="23">
        <f>(H29+H24+H36)-1</f>
        <v>2441736657</v>
      </c>
      <c r="I42" s="23">
        <f>(I29+I24+I36)-1</f>
        <v>-1</v>
      </c>
      <c r="J42" s="23">
        <f>(J29+J24+J36)-1</f>
        <v>2828471851</v>
      </c>
    </row>
    <row r="43" spans="1:10" ht="15.75" thickTop="1" x14ac:dyDescent="0.25">
      <c r="A43" s="4"/>
      <c r="B43" s="20"/>
      <c r="C43" s="20"/>
      <c r="D43" s="20"/>
      <c r="E43" s="20"/>
      <c r="F43" s="20"/>
      <c r="G43" s="22"/>
    </row>
    <row r="44" spans="1:10" x14ac:dyDescent="0.25">
      <c r="A44" s="46" t="s">
        <v>58</v>
      </c>
      <c r="B44" s="32">
        <f t="shared" ref="B44:I44" si="6">B36/(B37/10)</f>
        <v>40.822005740740742</v>
      </c>
      <c r="C44" s="32">
        <f t="shared" si="6"/>
        <v>36.245137911522633</v>
      </c>
      <c r="D44" s="32">
        <f t="shared" si="6"/>
        <v>31.768832023943133</v>
      </c>
      <c r="E44" s="32">
        <f t="shared" si="6"/>
        <v>37.096969162524715</v>
      </c>
      <c r="F44" s="32">
        <f t="shared" si="6"/>
        <v>38.721947339354749</v>
      </c>
      <c r="G44" s="32">
        <f t="shared" si="6"/>
        <v>42.792902260857176</v>
      </c>
      <c r="H44" s="32">
        <f t="shared" si="6"/>
        <v>43.206552210943954</v>
      </c>
      <c r="I44" s="32" t="e">
        <f t="shared" si="6"/>
        <v>#DIV/0!</v>
      </c>
    </row>
    <row r="45" spans="1:10" x14ac:dyDescent="0.25">
      <c r="A45" s="46" t="s">
        <v>59</v>
      </c>
      <c r="B45" s="20">
        <f t="shared" ref="B45:J45" si="7">B37/10</f>
        <v>16200000</v>
      </c>
      <c r="C45" s="20">
        <f t="shared" si="7"/>
        <v>19440000</v>
      </c>
      <c r="D45" s="20">
        <f t="shared" si="7"/>
        <v>21384000</v>
      </c>
      <c r="E45" s="20">
        <f t="shared" si="7"/>
        <v>22453200</v>
      </c>
      <c r="F45" s="20">
        <f t="shared" si="7"/>
        <v>22453200</v>
      </c>
      <c r="G45" s="20">
        <f t="shared" si="7"/>
        <v>25821180</v>
      </c>
      <c r="H45" s="20">
        <f t="shared" si="7"/>
        <v>28403298</v>
      </c>
      <c r="I45" s="20">
        <f t="shared" si="7"/>
        <v>0</v>
      </c>
      <c r="J45" s="20">
        <f t="shared" si="7"/>
        <v>31243627</v>
      </c>
    </row>
    <row r="46" spans="1:10" ht="18" x14ac:dyDescent="0.25">
      <c r="A46" s="5"/>
      <c r="B46" s="20"/>
      <c r="C46" s="20"/>
      <c r="D46" s="20"/>
      <c r="E46" s="20"/>
      <c r="F46" s="20"/>
      <c r="G46" s="22"/>
    </row>
    <row r="47" spans="1:10" x14ac:dyDescent="0.25">
      <c r="A47" s="3"/>
      <c r="B47" s="21"/>
      <c r="C47" s="21"/>
      <c r="D47" s="21"/>
      <c r="E47" s="21"/>
      <c r="F47" s="21"/>
      <c r="G47" s="21"/>
      <c r="J47" s="49"/>
    </row>
    <row r="48" spans="1:10" x14ac:dyDescent="0.25">
      <c r="A48" s="3"/>
      <c r="B48" s="21"/>
      <c r="C48" s="21"/>
      <c r="D48" s="21"/>
      <c r="E48" s="21"/>
      <c r="F48" s="21"/>
      <c r="G48" s="21"/>
    </row>
    <row r="49" spans="1:7" x14ac:dyDescent="0.25">
      <c r="A49" s="4"/>
      <c r="B49" s="20"/>
      <c r="C49" s="20"/>
      <c r="D49" s="25"/>
      <c r="E49" s="25"/>
      <c r="F49" s="20"/>
      <c r="G49" s="22"/>
    </row>
    <row r="50" spans="1:7" x14ac:dyDescent="0.25">
      <c r="A50" s="4"/>
      <c r="B50" s="20"/>
      <c r="C50" s="20"/>
      <c r="D50" s="25"/>
      <c r="E50" s="25"/>
      <c r="F50" s="20"/>
      <c r="G50" s="22"/>
    </row>
    <row r="51" spans="1:7" x14ac:dyDescent="0.25">
      <c r="A51" s="3"/>
      <c r="B51" s="21"/>
      <c r="C51" s="21"/>
      <c r="D51" s="21"/>
      <c r="E51" s="21"/>
      <c r="F51" s="21"/>
      <c r="G51" s="21"/>
    </row>
    <row r="52" spans="1:7" x14ac:dyDescent="0.25">
      <c r="A52" s="3"/>
      <c r="B52" s="25"/>
      <c r="C52" s="25"/>
      <c r="D52" s="26"/>
      <c r="E52" s="26"/>
      <c r="F52" s="25"/>
      <c r="G52" s="22"/>
    </row>
    <row r="53" spans="1:7" x14ac:dyDescent="0.25">
      <c r="A53" s="9"/>
      <c r="B53" s="27"/>
      <c r="C53" s="27"/>
      <c r="D53" s="27"/>
      <c r="E53" s="27"/>
      <c r="F53" s="27"/>
      <c r="G53" s="28"/>
    </row>
    <row r="54" spans="1:7" x14ac:dyDescent="0.25">
      <c r="A54" s="13"/>
      <c r="B54" s="20"/>
      <c r="C54" s="20"/>
      <c r="D54" s="20"/>
      <c r="E54" s="20"/>
      <c r="F54" s="20"/>
      <c r="G54" s="20"/>
    </row>
    <row r="55" spans="1:7" x14ac:dyDescent="0.25">
      <c r="A55" s="4"/>
      <c r="B55" s="20"/>
      <c r="C55" s="20"/>
      <c r="D55" s="20"/>
      <c r="E55" s="20"/>
      <c r="F55" s="20"/>
      <c r="G55" s="22"/>
    </row>
    <row r="56" spans="1:7" x14ac:dyDescent="0.25">
      <c r="A56" s="4"/>
      <c r="B56" s="20"/>
      <c r="C56" s="20"/>
      <c r="D56" s="20"/>
      <c r="E56" s="20"/>
      <c r="F56" s="20"/>
      <c r="G56" s="22"/>
    </row>
    <row r="57" spans="1:7" x14ac:dyDescent="0.25">
      <c r="A57" s="3"/>
      <c r="B57" s="21"/>
      <c r="C57" s="21"/>
      <c r="D57" s="21"/>
      <c r="E57" s="21"/>
      <c r="F57" s="21"/>
      <c r="G57" s="21"/>
    </row>
    <row r="58" spans="1:7" x14ac:dyDescent="0.25">
      <c r="A58" s="3"/>
      <c r="B58" s="21"/>
      <c r="C58" s="21"/>
      <c r="D58" s="21"/>
      <c r="E58" s="21"/>
      <c r="F58" s="21"/>
      <c r="G58" s="21"/>
    </row>
    <row r="59" spans="1:7" x14ac:dyDescent="0.25">
      <c r="A59" s="4"/>
      <c r="B59" s="20"/>
      <c r="C59" s="20"/>
      <c r="D59" s="20"/>
      <c r="E59" s="25"/>
      <c r="F59" s="20"/>
      <c r="G59" s="22"/>
    </row>
    <row r="60" spans="1:7" x14ac:dyDescent="0.25">
      <c r="A60" s="4"/>
      <c r="B60" s="20"/>
      <c r="C60" s="20"/>
      <c r="D60" s="20"/>
      <c r="E60" s="26"/>
      <c r="F60" s="20"/>
      <c r="G60" s="22"/>
    </row>
    <row r="61" spans="1:7" x14ac:dyDescent="0.25">
      <c r="A61" s="16"/>
      <c r="B61" s="21"/>
      <c r="C61" s="21"/>
      <c r="D61" s="21"/>
      <c r="E61" s="21"/>
      <c r="F61" s="21"/>
      <c r="G61" s="21"/>
    </row>
    <row r="62" spans="1:7" x14ac:dyDescent="0.25">
      <c r="A62" s="3"/>
      <c r="B62" s="20"/>
      <c r="C62" s="20"/>
      <c r="D62" s="20"/>
      <c r="E62" s="20"/>
      <c r="F62" s="20"/>
      <c r="G62" s="22"/>
    </row>
    <row r="63" spans="1:7" x14ac:dyDescent="0.25">
      <c r="A63" s="3"/>
      <c r="B63" s="21"/>
      <c r="C63" s="21"/>
      <c r="D63" s="21"/>
      <c r="E63" s="21"/>
      <c r="F63" s="21"/>
      <c r="G63" s="21"/>
    </row>
    <row r="64" spans="1:7" x14ac:dyDescent="0.25">
      <c r="A64" s="4"/>
      <c r="B64" s="20"/>
      <c r="C64" s="20"/>
      <c r="D64" s="20"/>
      <c r="E64" s="20"/>
      <c r="F64" s="20"/>
      <c r="G64" s="22"/>
    </row>
    <row r="65" spans="1:14" x14ac:dyDescent="0.25">
      <c r="A65" s="4"/>
      <c r="B65" s="20"/>
      <c r="C65" s="20"/>
      <c r="D65" s="20"/>
      <c r="E65" s="20"/>
      <c r="F65" s="20"/>
      <c r="G65" s="22"/>
    </row>
    <row r="66" spans="1:14" x14ac:dyDescent="0.25">
      <c r="A66" s="8"/>
      <c r="B66" s="21"/>
      <c r="C66" s="21"/>
      <c r="D66" s="21"/>
      <c r="E66" s="21"/>
      <c r="F66" s="21"/>
      <c r="G66" s="21"/>
    </row>
    <row r="67" spans="1:14" x14ac:dyDescent="0.25">
      <c r="A67" s="4"/>
      <c r="B67" s="20"/>
      <c r="C67" s="20"/>
      <c r="D67" s="20"/>
      <c r="E67" s="20"/>
      <c r="F67" s="20"/>
      <c r="G67" s="22"/>
    </row>
    <row r="68" spans="1:14" x14ac:dyDescent="0.25">
      <c r="A68" s="3"/>
      <c r="B68" s="20"/>
      <c r="C68" s="29"/>
      <c r="D68" s="24"/>
      <c r="E68" s="30"/>
      <c r="F68" s="20"/>
      <c r="G68" s="22"/>
    </row>
    <row r="69" spans="1:14" x14ac:dyDescent="0.25">
      <c r="A69" s="4"/>
      <c r="B69" s="20"/>
      <c r="C69" s="20"/>
      <c r="D69" s="20"/>
      <c r="E69" s="20"/>
      <c r="F69" s="20"/>
      <c r="G69" s="22"/>
    </row>
    <row r="70" spans="1:14" ht="12" customHeight="1" x14ac:dyDescent="0.25">
      <c r="A70" s="4"/>
      <c r="B70" s="20"/>
      <c r="C70" s="20"/>
      <c r="D70" s="20"/>
      <c r="E70" s="20"/>
      <c r="F70" s="20"/>
      <c r="G70" s="22"/>
    </row>
    <row r="71" spans="1:14" ht="3" customHeight="1" x14ac:dyDescent="0.25">
      <c r="A71" s="11"/>
      <c r="B71" s="11"/>
      <c r="C71" s="11"/>
      <c r="D71" s="11"/>
      <c r="E71" s="11"/>
      <c r="F71" s="11"/>
      <c r="G71" s="2"/>
      <c r="H71" s="17"/>
      <c r="I71" s="17"/>
      <c r="J71" s="17"/>
      <c r="K71" s="17"/>
      <c r="L71" s="17"/>
      <c r="M71" s="17"/>
      <c r="N71" s="17"/>
    </row>
    <row r="72" spans="1:14" ht="10.5" customHeight="1" x14ac:dyDescent="0.25">
      <c r="A72" s="4"/>
      <c r="B72" s="4"/>
      <c r="C72" s="4"/>
      <c r="D72" s="4"/>
      <c r="E72" s="4"/>
      <c r="F72" s="4"/>
    </row>
    <row r="73" spans="1:14" ht="18" x14ac:dyDescent="0.25">
      <c r="A73" s="5"/>
      <c r="B73" s="4"/>
      <c r="C73" s="4"/>
      <c r="D73" s="4"/>
      <c r="E73" s="4"/>
      <c r="F73" s="4"/>
    </row>
    <row r="74" spans="1:14" x14ac:dyDescent="0.25">
      <c r="A74" s="3"/>
      <c r="B74" s="4"/>
      <c r="C74" s="4"/>
      <c r="D74" s="4"/>
      <c r="E74" s="4"/>
      <c r="F74" s="4"/>
    </row>
    <row r="75" spans="1:14" x14ac:dyDescent="0.25">
      <c r="A75" s="3"/>
      <c r="B75" s="4"/>
      <c r="C75" s="4"/>
      <c r="D75" s="4"/>
      <c r="E75" s="4"/>
      <c r="F75" s="4"/>
    </row>
    <row r="76" spans="1:14" x14ac:dyDescent="0.25">
      <c r="A76" s="4"/>
      <c r="B76" s="6"/>
      <c r="C76" s="6"/>
      <c r="D76" s="6"/>
      <c r="E76" s="10"/>
      <c r="F76" s="6"/>
      <c r="G76" s="1"/>
    </row>
    <row r="77" spans="1:14" x14ac:dyDescent="0.25">
      <c r="A77" s="4"/>
      <c r="B77" s="6"/>
      <c r="C77" s="6"/>
      <c r="D77" s="6"/>
      <c r="E77" s="10"/>
      <c r="F77" s="6"/>
      <c r="G77" s="1"/>
    </row>
    <row r="78" spans="1:14" x14ac:dyDescent="0.25">
      <c r="A78" s="3"/>
      <c r="B78" s="7"/>
      <c r="C78" s="7"/>
      <c r="D78" s="7"/>
      <c r="E78" s="7"/>
      <c r="F78" s="7"/>
      <c r="G78" s="7"/>
    </row>
    <row r="79" spans="1:14" x14ac:dyDescent="0.25">
      <c r="A79" s="4"/>
      <c r="B79" s="6"/>
      <c r="C79" s="6"/>
      <c r="D79" s="6"/>
      <c r="E79" s="10"/>
      <c r="F79" s="6"/>
      <c r="G79" s="1"/>
    </row>
    <row r="80" spans="1:14" x14ac:dyDescent="0.25">
      <c r="A80" s="4"/>
      <c r="B80" s="6"/>
      <c r="C80" s="6"/>
      <c r="D80" s="6"/>
      <c r="E80" s="10"/>
      <c r="F80" s="6"/>
      <c r="G80" s="1"/>
    </row>
    <row r="81" spans="1:7" x14ac:dyDescent="0.25">
      <c r="A81" s="3"/>
      <c r="B81" s="7"/>
      <c r="C81" s="7"/>
      <c r="D81" s="7"/>
      <c r="E81" s="7"/>
      <c r="F81" s="7"/>
      <c r="G81" s="7"/>
    </row>
    <row r="82" spans="1:7" x14ac:dyDescent="0.25">
      <c r="A82" s="4"/>
      <c r="B82" s="4"/>
      <c r="C82" s="4"/>
      <c r="D82" s="4"/>
      <c r="E82" s="4"/>
      <c r="F82" s="4"/>
    </row>
    <row r="83" spans="1:7" x14ac:dyDescent="0.25">
      <c r="A83" s="3"/>
      <c r="B83" s="4"/>
      <c r="C83" s="4"/>
      <c r="D83" s="4"/>
      <c r="E83" s="4"/>
      <c r="F83" s="4"/>
    </row>
    <row r="84" spans="1:7" x14ac:dyDescent="0.25">
      <c r="A84" s="4"/>
      <c r="B84" s="6"/>
      <c r="C84" s="6"/>
      <c r="D84" s="6"/>
      <c r="E84" s="10"/>
      <c r="F84" s="6"/>
      <c r="G84" s="1"/>
    </row>
    <row r="85" spans="1:7" x14ac:dyDescent="0.25">
      <c r="A85" s="4"/>
      <c r="B85" s="4"/>
      <c r="C85" s="4"/>
      <c r="D85" s="6"/>
      <c r="E85" s="10"/>
      <c r="F85" s="6"/>
      <c r="G85" s="1"/>
    </row>
    <row r="86" spans="1:7" x14ac:dyDescent="0.25">
      <c r="A86" s="4"/>
      <c r="B86" s="4"/>
      <c r="C86" s="6"/>
      <c r="D86" s="6"/>
      <c r="E86" s="12"/>
      <c r="F86" s="6"/>
      <c r="G86" s="1"/>
    </row>
    <row r="87" spans="1:7" x14ac:dyDescent="0.25">
      <c r="A87" s="4"/>
      <c r="B87" s="6"/>
      <c r="C87" s="6"/>
      <c r="D87" s="6"/>
      <c r="E87" s="10"/>
      <c r="F87" s="6"/>
      <c r="G87" s="1"/>
    </row>
    <row r="88" spans="1:7" x14ac:dyDescent="0.25">
      <c r="A88" s="4"/>
      <c r="B88" s="6"/>
      <c r="C88" s="6"/>
      <c r="D88" s="6"/>
      <c r="E88" s="10"/>
      <c r="F88" s="6"/>
      <c r="G88" s="1"/>
    </row>
    <row r="89" spans="1:7" x14ac:dyDescent="0.25">
      <c r="A89" s="3"/>
      <c r="B89" s="7"/>
      <c r="C89" s="7"/>
      <c r="D89" s="7"/>
      <c r="E89" s="7"/>
      <c r="F89" s="7"/>
      <c r="G89" s="7"/>
    </row>
    <row r="90" spans="1:7" x14ac:dyDescent="0.25">
      <c r="A90" s="4"/>
      <c r="B90" s="4"/>
      <c r="C90" s="4"/>
      <c r="D90" s="4"/>
      <c r="E90" s="4"/>
      <c r="F90" s="4"/>
    </row>
    <row r="91" spans="1:7" x14ac:dyDescent="0.25">
      <c r="A91" s="3"/>
      <c r="B91" s="4"/>
      <c r="C91" s="4"/>
      <c r="D91" s="4"/>
      <c r="E91" s="4"/>
      <c r="F91" s="4"/>
    </row>
    <row r="92" spans="1:7" x14ac:dyDescent="0.25">
      <c r="A92" s="4"/>
      <c r="B92" s="6"/>
      <c r="C92" s="6"/>
      <c r="D92" s="6"/>
      <c r="E92" s="10"/>
      <c r="F92" s="6"/>
      <c r="G92" s="1"/>
    </row>
    <row r="93" spans="1:7" x14ac:dyDescent="0.25">
      <c r="A93" s="4"/>
      <c r="B93" s="6"/>
      <c r="C93" s="6"/>
      <c r="D93" s="6"/>
      <c r="E93" s="10"/>
      <c r="F93" s="6"/>
      <c r="G93" s="1"/>
    </row>
    <row r="94" spans="1:7" x14ac:dyDescent="0.25">
      <c r="A94" s="4"/>
      <c r="B94" s="6"/>
      <c r="C94" s="6"/>
      <c r="D94" s="6"/>
      <c r="E94" s="10"/>
      <c r="F94" s="6"/>
      <c r="G94" s="1"/>
    </row>
    <row r="95" spans="1:7" x14ac:dyDescent="0.25">
      <c r="A95" s="4"/>
      <c r="B95" s="6"/>
      <c r="C95" s="6"/>
      <c r="D95" s="6"/>
      <c r="E95" s="10"/>
      <c r="F95" s="4"/>
    </row>
    <row r="96" spans="1:7" x14ac:dyDescent="0.25">
      <c r="A96" s="3"/>
      <c r="B96" s="7"/>
      <c r="C96" s="7"/>
      <c r="D96" s="7"/>
      <c r="E96" s="7"/>
      <c r="F96" s="7"/>
      <c r="G96" s="7"/>
    </row>
    <row r="97" spans="1:7" x14ac:dyDescent="0.25">
      <c r="A97" s="4"/>
      <c r="B97" s="4"/>
      <c r="C97" s="4"/>
      <c r="D97" s="4"/>
      <c r="E97" s="4"/>
      <c r="F97" s="4"/>
    </row>
    <row r="98" spans="1:7" x14ac:dyDescent="0.25">
      <c r="A98" s="4"/>
      <c r="B98" s="6"/>
      <c r="C98" s="6"/>
      <c r="D98" s="6"/>
      <c r="E98" s="10"/>
      <c r="F98" s="6"/>
      <c r="G98" s="1"/>
    </row>
    <row r="99" spans="1:7" x14ac:dyDescent="0.25">
      <c r="A99" s="4"/>
      <c r="B99" s="6"/>
      <c r="C99" s="6"/>
      <c r="D99" s="6"/>
      <c r="E99" s="10"/>
      <c r="F99" s="6"/>
      <c r="G99" s="1"/>
    </row>
    <row r="100" spans="1:7" x14ac:dyDescent="0.25">
      <c r="A100" s="3"/>
      <c r="B100" s="7"/>
      <c r="C100" s="7"/>
      <c r="D100" s="7"/>
      <c r="E100" s="7"/>
      <c r="F100" s="7"/>
      <c r="G100" s="7"/>
    </row>
    <row r="101" spans="1:7" x14ac:dyDescent="0.25">
      <c r="A101" s="4"/>
      <c r="B101" s="4"/>
      <c r="C101" s="4"/>
      <c r="D101" s="4"/>
      <c r="E101" s="4"/>
      <c r="F101" s="4"/>
    </row>
    <row r="102" spans="1:7" x14ac:dyDescent="0.25">
      <c r="A102" s="3"/>
      <c r="B102" s="4"/>
      <c r="C102" s="4"/>
      <c r="D102" s="15"/>
      <c r="E102" s="14"/>
      <c r="F102" s="4"/>
    </row>
    <row r="103" spans="1:7" x14ac:dyDescent="0.25">
      <c r="A103" s="3"/>
      <c r="B103" s="19"/>
      <c r="C103" s="18"/>
      <c r="D103" s="18"/>
      <c r="E103" s="18"/>
      <c r="F103" s="18"/>
      <c r="G103" s="1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xSplit="1" ySplit="4" topLeftCell="C20" activePane="bottomRight" state="frozen"/>
      <selection pane="topRight" activeCell="B1" sqref="B1"/>
      <selection pane="bottomLeft" activeCell="A3" sqref="A3"/>
      <selection pane="bottomRight" activeCell="B24" sqref="B24:H24"/>
    </sheetView>
  </sheetViews>
  <sheetFormatPr defaultRowHeight="15" x14ac:dyDescent="0.25"/>
  <cols>
    <col min="1" max="1" width="46.42578125" customWidth="1"/>
    <col min="2" max="3" width="19.5703125" bestFit="1" customWidth="1"/>
    <col min="4" max="4" width="20.42578125" bestFit="1" customWidth="1"/>
    <col min="5" max="5" width="21.28515625" bestFit="1" customWidth="1"/>
    <col min="6" max="7" width="17.28515625" bestFit="1" customWidth="1"/>
    <col min="8" max="8" width="16.85546875" bestFit="1" customWidth="1"/>
  </cols>
  <sheetData>
    <row r="1" spans="1:8" ht="15.75" x14ac:dyDescent="0.25">
      <c r="A1" s="42" t="s">
        <v>40</v>
      </c>
    </row>
    <row r="2" spans="1:8" x14ac:dyDescent="0.25">
      <c r="A2" s="37" t="s">
        <v>60</v>
      </c>
    </row>
    <row r="3" spans="1:8" x14ac:dyDescent="0.25">
      <c r="A3" s="37" t="s">
        <v>49</v>
      </c>
    </row>
    <row r="4" spans="1:8" x14ac:dyDescent="0.25">
      <c r="B4" s="37">
        <v>2012</v>
      </c>
      <c r="C4" s="37">
        <v>2012</v>
      </c>
      <c r="D4" s="37">
        <v>2013</v>
      </c>
      <c r="E4" s="37">
        <v>2014</v>
      </c>
      <c r="F4" s="37">
        <v>2015</v>
      </c>
      <c r="G4" s="37">
        <v>2016</v>
      </c>
      <c r="H4" s="37">
        <v>2017</v>
      </c>
    </row>
    <row r="5" spans="1:8" x14ac:dyDescent="0.25">
      <c r="A5" s="46" t="s">
        <v>61</v>
      </c>
      <c r="B5" s="20">
        <v>2009421297</v>
      </c>
      <c r="C5" s="20">
        <v>2208718088</v>
      </c>
      <c r="D5" s="20">
        <v>2678909367</v>
      </c>
      <c r="E5" s="20">
        <v>3162625108</v>
      </c>
      <c r="F5" s="20">
        <v>3490800000</v>
      </c>
      <c r="G5" s="22">
        <v>4009153501</v>
      </c>
      <c r="H5" s="20">
        <v>4657350011</v>
      </c>
    </row>
    <row r="6" spans="1:8" ht="15.75" thickBot="1" x14ac:dyDescent="0.3">
      <c r="A6" t="s">
        <v>15</v>
      </c>
      <c r="B6" s="31">
        <v>1230093156</v>
      </c>
      <c r="C6" s="31">
        <v>1339791721</v>
      </c>
      <c r="D6" s="31">
        <v>1609797641</v>
      </c>
      <c r="E6" s="31">
        <v>1896784005</v>
      </c>
      <c r="F6" s="31">
        <v>2082029983</v>
      </c>
      <c r="G6" s="33">
        <v>2385628180</v>
      </c>
      <c r="H6" s="40">
        <v>2764720036</v>
      </c>
    </row>
    <row r="7" spans="1:8" x14ac:dyDescent="0.25">
      <c r="A7" s="46" t="s">
        <v>62</v>
      </c>
      <c r="B7" s="21">
        <f>B5-B6</f>
        <v>779328141</v>
      </c>
      <c r="C7" s="21">
        <f t="shared" ref="C7:H7" si="0">C5-C6</f>
        <v>868926367</v>
      </c>
      <c r="D7" s="21">
        <f t="shared" si="0"/>
        <v>1069111726</v>
      </c>
      <c r="E7" s="21">
        <f t="shared" si="0"/>
        <v>1265841103</v>
      </c>
      <c r="F7" s="21">
        <f t="shared" si="0"/>
        <v>1408770017</v>
      </c>
      <c r="G7" s="21">
        <f t="shared" si="0"/>
        <v>1623525321</v>
      </c>
      <c r="H7" s="21">
        <f t="shared" si="0"/>
        <v>1892629975</v>
      </c>
    </row>
    <row r="8" spans="1:8" x14ac:dyDescent="0.25">
      <c r="A8" s="46" t="s">
        <v>63</v>
      </c>
      <c r="B8" s="21">
        <v>691743272</v>
      </c>
      <c r="C8" s="21">
        <v>753606871</v>
      </c>
      <c r="D8" s="21">
        <f>SUM(D9:D10)</f>
        <v>896400801</v>
      </c>
      <c r="E8" s="21">
        <f>SUM(E9:E10)</f>
        <v>1034532067</v>
      </c>
      <c r="F8" s="21">
        <f>SUM(F9:F10)</f>
        <v>1129503351</v>
      </c>
      <c r="G8" s="21">
        <f>SUM(G9:G10)</f>
        <v>1289883397</v>
      </c>
      <c r="H8" s="21">
        <f>SUM(H9:H10)</f>
        <v>1486797324</v>
      </c>
    </row>
    <row r="9" spans="1:8" x14ac:dyDescent="0.25">
      <c r="A9" s="4" t="s">
        <v>16</v>
      </c>
      <c r="B9" s="20">
        <v>0</v>
      </c>
      <c r="C9" s="20">
        <v>0</v>
      </c>
      <c r="D9" s="25">
        <v>59781918</v>
      </c>
      <c r="E9" s="25">
        <v>71944298</v>
      </c>
      <c r="F9" s="20">
        <v>79446070</v>
      </c>
      <c r="G9" s="22">
        <v>99268891</v>
      </c>
      <c r="H9" s="20">
        <v>119348734</v>
      </c>
    </row>
    <row r="10" spans="1:8" x14ac:dyDescent="0.25">
      <c r="A10" s="4" t="s">
        <v>17</v>
      </c>
      <c r="B10" s="20">
        <v>0</v>
      </c>
      <c r="C10" s="20">
        <v>0</v>
      </c>
      <c r="D10" s="25">
        <v>836618883</v>
      </c>
      <c r="E10" s="25">
        <v>962587769</v>
      </c>
      <c r="F10" s="20">
        <v>1050057281</v>
      </c>
      <c r="G10" s="22">
        <v>1190614506</v>
      </c>
      <c r="H10" s="20">
        <v>1367448590</v>
      </c>
    </row>
    <row r="11" spans="1:8" x14ac:dyDescent="0.25">
      <c r="A11" s="46" t="s">
        <v>64</v>
      </c>
      <c r="B11" s="21">
        <f t="shared" ref="B11:F11" si="1">B7-B8</f>
        <v>87584869</v>
      </c>
      <c r="C11" s="21">
        <f t="shared" si="1"/>
        <v>115319496</v>
      </c>
      <c r="D11" s="21">
        <f t="shared" si="1"/>
        <v>172710925</v>
      </c>
      <c r="E11" s="21">
        <f t="shared" si="1"/>
        <v>231309036</v>
      </c>
      <c r="F11" s="21">
        <f t="shared" si="1"/>
        <v>279266666</v>
      </c>
      <c r="G11" s="21">
        <f>G7-G8</f>
        <v>333641924</v>
      </c>
      <c r="H11" s="21">
        <f>H7-H8</f>
        <v>405832651</v>
      </c>
    </row>
    <row r="12" spans="1:8" x14ac:dyDescent="0.25">
      <c r="A12" s="47" t="s">
        <v>65</v>
      </c>
      <c r="B12" s="21"/>
      <c r="C12" s="21"/>
      <c r="D12" s="21"/>
      <c r="E12" s="21"/>
      <c r="F12" s="21"/>
      <c r="G12" s="21"/>
      <c r="H12" s="21"/>
    </row>
    <row r="13" spans="1:8" x14ac:dyDescent="0.25">
      <c r="A13" s="4" t="s">
        <v>18</v>
      </c>
      <c r="B13" s="25">
        <v>4672712</v>
      </c>
      <c r="C13" s="25">
        <v>6224148</v>
      </c>
      <c r="D13" s="25">
        <v>5498154</v>
      </c>
      <c r="E13" s="25">
        <v>7240625</v>
      </c>
      <c r="F13" s="25">
        <v>8413312</v>
      </c>
      <c r="G13" s="22">
        <v>23263612</v>
      </c>
      <c r="H13" s="40">
        <v>35856327</v>
      </c>
    </row>
    <row r="14" spans="1:8" x14ac:dyDescent="0.25">
      <c r="A14" s="9" t="s">
        <v>19</v>
      </c>
      <c r="B14" s="27">
        <v>8745677</v>
      </c>
      <c r="C14" s="27">
        <v>12486129</v>
      </c>
      <c r="D14" s="27">
        <v>11218981</v>
      </c>
      <c r="E14" s="27">
        <v>19018941</v>
      </c>
      <c r="F14" s="27">
        <v>29624547</v>
      </c>
      <c r="G14" s="34">
        <v>12072130</v>
      </c>
      <c r="H14" s="40">
        <v>221901479</v>
      </c>
    </row>
    <row r="15" spans="1:8" x14ac:dyDescent="0.25">
      <c r="A15" s="46" t="s">
        <v>66</v>
      </c>
      <c r="B15" s="21">
        <f>B11+B14-B13</f>
        <v>91657834</v>
      </c>
      <c r="C15" s="21">
        <f t="shared" ref="C15:H15" si="2">C11+C14-C13</f>
        <v>121581477</v>
      </c>
      <c r="D15" s="21">
        <f t="shared" si="2"/>
        <v>178431752</v>
      </c>
      <c r="E15" s="21">
        <f t="shared" si="2"/>
        <v>243087352</v>
      </c>
      <c r="F15" s="21">
        <f t="shared" si="2"/>
        <v>300477901</v>
      </c>
      <c r="G15" s="21">
        <f t="shared" si="2"/>
        <v>322450442</v>
      </c>
      <c r="H15" s="21">
        <f t="shared" si="2"/>
        <v>591877803</v>
      </c>
    </row>
    <row r="16" spans="1:8" x14ac:dyDescent="0.25">
      <c r="A16" s="4" t="s">
        <v>22</v>
      </c>
      <c r="B16" s="20">
        <v>4364659</v>
      </c>
      <c r="C16" s="20">
        <v>5789594</v>
      </c>
      <c r="D16" s="20">
        <v>8496750</v>
      </c>
      <c r="E16" s="20">
        <v>11575588</v>
      </c>
      <c r="F16" s="20">
        <v>14308471</v>
      </c>
      <c r="G16" s="22">
        <v>15354783</v>
      </c>
      <c r="H16" s="40">
        <v>28184657</v>
      </c>
    </row>
    <row r="17" spans="1:8" x14ac:dyDescent="0.25">
      <c r="A17" s="4" t="s">
        <v>41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2">
        <v>626853</v>
      </c>
      <c r="H17" s="40">
        <v>2269527</v>
      </c>
    </row>
    <row r="18" spans="1:8" x14ac:dyDescent="0.25">
      <c r="A18" s="46" t="s">
        <v>67</v>
      </c>
      <c r="B18" s="21">
        <f t="shared" ref="B18:E18" si="3">B15-B16-B17</f>
        <v>87293175</v>
      </c>
      <c r="C18" s="21">
        <f t="shared" si="3"/>
        <v>115791883</v>
      </c>
      <c r="D18" s="21">
        <f t="shared" si="3"/>
        <v>169935002</v>
      </c>
      <c r="E18" s="21">
        <f t="shared" si="3"/>
        <v>231511764</v>
      </c>
      <c r="F18" s="21">
        <f>F15-F16</f>
        <v>286169430</v>
      </c>
      <c r="G18" s="21">
        <f>G15-G16-G17</f>
        <v>306468806</v>
      </c>
      <c r="H18" s="21">
        <f>H15-H16-H17</f>
        <v>561423619</v>
      </c>
    </row>
    <row r="19" spans="1:8" x14ac:dyDescent="0.25">
      <c r="A19" s="43" t="s">
        <v>68</v>
      </c>
      <c r="B19" s="21">
        <v>-20466758</v>
      </c>
      <c r="C19" s="21">
        <f t="shared" ref="C19:H19" si="4">SUM(C20:C21)</f>
        <v>-28615072</v>
      </c>
      <c r="D19" s="21">
        <f t="shared" si="4"/>
        <v>-42656582</v>
      </c>
      <c r="E19" s="21">
        <f t="shared" si="4"/>
        <v>-53454608</v>
      </c>
      <c r="F19" s="21">
        <f t="shared" si="4"/>
        <v>-83358424</v>
      </c>
      <c r="G19" s="21">
        <f t="shared" si="4"/>
        <v>-72639461</v>
      </c>
      <c r="H19" s="21">
        <f t="shared" si="4"/>
        <v>-109126904</v>
      </c>
    </row>
    <row r="20" spans="1:8" x14ac:dyDescent="0.25">
      <c r="A20" s="4" t="s">
        <v>20</v>
      </c>
      <c r="B20" s="20">
        <v>24005623</v>
      </c>
      <c r="C20" s="20">
        <v>-18606428</v>
      </c>
      <c r="D20" s="20">
        <v>-39971374</v>
      </c>
      <c r="E20" s="25">
        <v>-44952853</v>
      </c>
      <c r="F20" s="20">
        <v>-51692181</v>
      </c>
      <c r="G20" s="22">
        <v>-63769496</v>
      </c>
      <c r="H20" s="20">
        <v>-103964069</v>
      </c>
    </row>
    <row r="21" spans="1:8" x14ac:dyDescent="0.25">
      <c r="A21" s="4" t="s">
        <v>21</v>
      </c>
      <c r="B21" s="20">
        <v>-3538865</v>
      </c>
      <c r="C21" s="20">
        <v>-10008644</v>
      </c>
      <c r="D21" s="20">
        <v>-2685208</v>
      </c>
      <c r="E21" s="25">
        <v>-8501755</v>
      </c>
      <c r="F21" s="20">
        <v>-31666243</v>
      </c>
      <c r="G21" s="22">
        <v>-8869965</v>
      </c>
      <c r="H21" s="20">
        <v>-5162835</v>
      </c>
    </row>
    <row r="22" spans="1:8" x14ac:dyDescent="0.25">
      <c r="A22" s="46" t="s">
        <v>69</v>
      </c>
      <c r="B22" s="21">
        <f t="shared" ref="B22:F22" si="5">SUM(B18:B19)</f>
        <v>66826417</v>
      </c>
      <c r="C22" s="21">
        <f t="shared" si="5"/>
        <v>87176811</v>
      </c>
      <c r="D22" s="21">
        <f t="shared" si="5"/>
        <v>127278420</v>
      </c>
      <c r="E22" s="21">
        <f t="shared" si="5"/>
        <v>178057156</v>
      </c>
      <c r="F22" s="21">
        <f t="shared" si="5"/>
        <v>202811006</v>
      </c>
      <c r="G22" s="21">
        <f>SUM(G18:G19)+1</f>
        <v>233829346</v>
      </c>
      <c r="H22" s="21">
        <f>SUM(H18:H19)-1</f>
        <v>452296714</v>
      </c>
    </row>
    <row r="23" spans="1:8" x14ac:dyDescent="0.25">
      <c r="B23" s="32"/>
      <c r="C23" s="32"/>
      <c r="D23" s="32"/>
      <c r="E23" s="32"/>
      <c r="F23" s="32"/>
      <c r="G23" s="32"/>
    </row>
    <row r="24" spans="1:8" x14ac:dyDescent="0.25">
      <c r="A24" s="46" t="s">
        <v>70</v>
      </c>
      <c r="B24" s="35">
        <f>B22/('1'!B37/10)</f>
        <v>4.1250874691358028</v>
      </c>
      <c r="C24" s="35">
        <f>C22/('1'!C37/10)</f>
        <v>4.4844038580246917</v>
      </c>
      <c r="D24" s="35">
        <f>D22/('1'!D37/10)</f>
        <v>5.9520398428731758</v>
      </c>
      <c r="E24" s="35">
        <f>E22/('1'!E37/10)</f>
        <v>7.9301460816275631</v>
      </c>
      <c r="F24" s="35">
        <f>F22/('1'!F37/10)</f>
        <v>9.0326103183510593</v>
      </c>
      <c r="G24" s="35">
        <f>G22/('1'!G37/10)</f>
        <v>9.0557188323693953</v>
      </c>
      <c r="H24" s="35">
        <f>H22/('1'!H37/10)</f>
        <v>15.924091420651221</v>
      </c>
    </row>
    <row r="25" spans="1:8" x14ac:dyDescent="0.25">
      <c r="A25" s="47" t="s">
        <v>71</v>
      </c>
      <c r="C25" s="20">
        <f>'1'!C37/10</f>
        <v>19440000</v>
      </c>
      <c r="D25" s="20">
        <f>'1'!D37/10</f>
        <v>21384000</v>
      </c>
      <c r="E25" s="20">
        <f>'1'!E37/10</f>
        <v>22453200</v>
      </c>
      <c r="F25" s="20">
        <f>'1'!F37/10</f>
        <v>22453200</v>
      </c>
      <c r="G25" s="20">
        <f>'1'!G37/10</f>
        <v>25821180</v>
      </c>
      <c r="H25" s="20">
        <f>'1'!H37/10</f>
        <v>28403298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1" ySplit="4" topLeftCell="B23" activePane="bottomRight" state="frozen"/>
      <selection pane="topRight" activeCell="B1" sqref="B1"/>
      <selection pane="bottomLeft" activeCell="A4" sqref="A4"/>
      <selection pane="bottomRight" activeCell="D38" sqref="D38"/>
    </sheetView>
  </sheetViews>
  <sheetFormatPr defaultRowHeight="15" x14ac:dyDescent="0.25"/>
  <cols>
    <col min="1" max="1" width="49.42578125" bestFit="1" customWidth="1"/>
    <col min="2" max="8" width="16.42578125" bestFit="1" customWidth="1"/>
  </cols>
  <sheetData>
    <row r="1" spans="1:9" ht="15.75" x14ac:dyDescent="0.25">
      <c r="A1" s="42" t="s">
        <v>40</v>
      </c>
    </row>
    <row r="2" spans="1:9" x14ac:dyDescent="0.25">
      <c r="A2" s="37" t="s">
        <v>72</v>
      </c>
    </row>
    <row r="3" spans="1:9" x14ac:dyDescent="0.25">
      <c r="A3" s="37" t="s">
        <v>49</v>
      </c>
    </row>
    <row r="4" spans="1:9" x14ac:dyDescent="0.25">
      <c r="B4" s="37">
        <v>2012</v>
      </c>
      <c r="C4" s="37">
        <v>2012</v>
      </c>
      <c r="D4" s="37">
        <v>2013</v>
      </c>
      <c r="E4" s="37">
        <v>2014</v>
      </c>
      <c r="F4" s="37">
        <v>2015</v>
      </c>
      <c r="G4" s="37">
        <v>2016</v>
      </c>
      <c r="H4" s="37">
        <v>2017</v>
      </c>
      <c r="I4" s="37">
        <v>2018</v>
      </c>
    </row>
    <row r="5" spans="1:9" x14ac:dyDescent="0.25">
      <c r="A5" s="46" t="s">
        <v>73</v>
      </c>
      <c r="B5" s="20"/>
      <c r="C5" s="20"/>
      <c r="D5" s="20"/>
      <c r="E5" s="20"/>
      <c r="F5" s="20"/>
      <c r="G5" s="22"/>
      <c r="H5" s="22"/>
    </row>
    <row r="6" spans="1:9" x14ac:dyDescent="0.25">
      <c r="A6" s="43" t="s">
        <v>81</v>
      </c>
      <c r="B6" s="20"/>
      <c r="C6" s="20"/>
      <c r="D6" s="20"/>
      <c r="E6" s="20"/>
      <c r="F6" s="20"/>
      <c r="G6" s="22"/>
      <c r="H6" s="22"/>
    </row>
    <row r="7" spans="1:9" x14ac:dyDescent="0.25">
      <c r="A7" s="4" t="s">
        <v>23</v>
      </c>
      <c r="B7" s="20">
        <v>2008969535</v>
      </c>
      <c r="C7" s="20">
        <v>2202195518</v>
      </c>
      <c r="D7" s="20">
        <v>2677510048</v>
      </c>
      <c r="E7" s="25">
        <v>3160000467</v>
      </c>
      <c r="F7" s="20">
        <v>3494630696</v>
      </c>
      <c r="G7" s="22">
        <v>3993422039</v>
      </c>
      <c r="H7" s="20">
        <v>4652515092</v>
      </c>
    </row>
    <row r="8" spans="1:9" x14ac:dyDescent="0.25">
      <c r="A8" s="4" t="s">
        <v>35</v>
      </c>
      <c r="B8" s="20">
        <v>-1891297498</v>
      </c>
      <c r="C8" s="20">
        <v>-2126776531</v>
      </c>
      <c r="D8" s="20">
        <v>-2460915902</v>
      </c>
      <c r="E8" s="25">
        <v>-2893478524</v>
      </c>
      <c r="F8" s="20">
        <v>-3045876916</v>
      </c>
      <c r="G8" s="22">
        <v>-3786299601</v>
      </c>
      <c r="H8" s="20">
        <v>-4337886475</v>
      </c>
    </row>
    <row r="9" spans="1:9" ht="15.75" thickBot="1" x14ac:dyDescent="0.3">
      <c r="A9" s="4" t="s">
        <v>24</v>
      </c>
      <c r="B9" s="31">
        <v>1940340</v>
      </c>
      <c r="C9" s="31">
        <v>1315800</v>
      </c>
      <c r="D9" s="31">
        <v>645106</v>
      </c>
      <c r="E9" s="31">
        <v>334090</v>
      </c>
      <c r="F9" s="31">
        <v>454334</v>
      </c>
      <c r="G9" s="41">
        <v>427875</v>
      </c>
      <c r="H9" s="40">
        <v>37875</v>
      </c>
    </row>
    <row r="10" spans="1:9" x14ac:dyDescent="0.25">
      <c r="A10" s="3"/>
      <c r="B10" s="21">
        <f t="shared" ref="B10:H10" si="0">SUM(B7:B9)</f>
        <v>119612377</v>
      </c>
      <c r="C10" s="21">
        <f t="shared" si="0"/>
        <v>76734787</v>
      </c>
      <c r="D10" s="21">
        <f t="shared" si="0"/>
        <v>217239252</v>
      </c>
      <c r="E10" s="21">
        <f t="shared" si="0"/>
        <v>266856033</v>
      </c>
      <c r="F10" s="21">
        <f t="shared" si="0"/>
        <v>449208114</v>
      </c>
      <c r="G10" s="21">
        <f t="shared" si="0"/>
        <v>207550313</v>
      </c>
      <c r="H10" s="21">
        <f t="shared" si="0"/>
        <v>314666492</v>
      </c>
    </row>
    <row r="11" spans="1:9" x14ac:dyDescent="0.25">
      <c r="A11" s="4" t="s">
        <v>25</v>
      </c>
      <c r="B11" s="20">
        <v>-22674653</v>
      </c>
      <c r="C11" s="20">
        <v>-19899366</v>
      </c>
      <c r="D11" s="20">
        <v>-38049544</v>
      </c>
      <c r="E11" s="25">
        <v>-44023643</v>
      </c>
      <c r="F11" s="20">
        <v>-55515656</v>
      </c>
      <c r="G11" s="22">
        <v>-59926857</v>
      </c>
      <c r="H11" s="40">
        <v>-86775565</v>
      </c>
    </row>
    <row r="12" spans="1:9" x14ac:dyDescent="0.25">
      <c r="A12" s="4" t="s">
        <v>18</v>
      </c>
      <c r="B12" s="20">
        <v>-4672712</v>
      </c>
      <c r="C12" s="20">
        <v>-6224148</v>
      </c>
      <c r="D12" s="20">
        <v>5498154</v>
      </c>
      <c r="E12" s="25">
        <v>-7240625</v>
      </c>
      <c r="F12" s="20">
        <v>-8413312</v>
      </c>
      <c r="G12" s="22">
        <v>-23263612</v>
      </c>
      <c r="H12" s="40">
        <v>-35856327</v>
      </c>
    </row>
    <row r="13" spans="1:9" x14ac:dyDescent="0.25">
      <c r="A13" s="3"/>
      <c r="B13" s="21">
        <f t="shared" ref="B13:H13" si="1">SUM(B10:B12)</f>
        <v>92265012</v>
      </c>
      <c r="C13" s="21">
        <f t="shared" si="1"/>
        <v>50611273</v>
      </c>
      <c r="D13" s="21">
        <f t="shared" si="1"/>
        <v>184687862</v>
      </c>
      <c r="E13" s="21">
        <f t="shared" si="1"/>
        <v>215591765</v>
      </c>
      <c r="F13" s="21">
        <f t="shared" si="1"/>
        <v>385279146</v>
      </c>
      <c r="G13" s="21">
        <f t="shared" si="1"/>
        <v>124359844</v>
      </c>
      <c r="H13" s="21">
        <f t="shared" si="1"/>
        <v>192034600</v>
      </c>
    </row>
    <row r="14" spans="1:9" x14ac:dyDescent="0.25">
      <c r="A14" s="4"/>
      <c r="B14" s="20"/>
      <c r="C14" s="20"/>
      <c r="D14" s="20"/>
      <c r="E14" s="20"/>
      <c r="F14" s="20"/>
      <c r="G14" s="22"/>
      <c r="H14" s="22"/>
    </row>
    <row r="15" spans="1:9" x14ac:dyDescent="0.25">
      <c r="A15" s="46" t="s">
        <v>74</v>
      </c>
      <c r="B15" s="20"/>
      <c r="C15" s="20"/>
      <c r="D15" s="20"/>
      <c r="E15" s="20"/>
      <c r="F15" s="20"/>
      <c r="G15" s="22"/>
      <c r="H15" s="22"/>
    </row>
    <row r="16" spans="1:9" x14ac:dyDescent="0.25">
      <c r="A16" s="4" t="s">
        <v>26</v>
      </c>
      <c r="B16" s="20">
        <v>-76350238</v>
      </c>
      <c r="C16" s="20">
        <v>-48242690</v>
      </c>
      <c r="D16" s="20">
        <v>-167600458</v>
      </c>
      <c r="E16" s="25">
        <v>-405595127</v>
      </c>
      <c r="F16" s="20">
        <v>-487350997</v>
      </c>
      <c r="G16" s="22">
        <v>-284236164</v>
      </c>
      <c r="H16" s="20">
        <v>-532619231</v>
      </c>
    </row>
    <row r="17" spans="1:8" x14ac:dyDescent="0.25">
      <c r="A17" s="4" t="s">
        <v>27</v>
      </c>
      <c r="B17" s="20">
        <v>0</v>
      </c>
      <c r="C17" s="20">
        <v>1490000</v>
      </c>
      <c r="D17" s="20">
        <v>509000</v>
      </c>
      <c r="E17" s="25">
        <v>2378400</v>
      </c>
      <c r="F17" s="20">
        <v>3696918</v>
      </c>
      <c r="G17" s="22">
        <v>1322500</v>
      </c>
      <c r="H17" s="20">
        <v>2703300</v>
      </c>
    </row>
    <row r="18" spans="1:8" x14ac:dyDescent="0.25">
      <c r="A18" s="4" t="s">
        <v>28</v>
      </c>
      <c r="B18" s="20">
        <v>0</v>
      </c>
      <c r="C18" s="20">
        <v>-7391644</v>
      </c>
      <c r="D18" s="20">
        <v>-12564809</v>
      </c>
      <c r="E18" s="25">
        <v>0</v>
      </c>
      <c r="F18" s="20">
        <v>-1750000</v>
      </c>
      <c r="G18" s="22">
        <v>-8000000</v>
      </c>
      <c r="H18" s="20">
        <v>276598589</v>
      </c>
    </row>
    <row r="19" spans="1:8" x14ac:dyDescent="0.25">
      <c r="A19" s="4" t="s">
        <v>29</v>
      </c>
      <c r="B19" s="20">
        <v>4483795</v>
      </c>
      <c r="C19" s="20">
        <v>6498840</v>
      </c>
      <c r="D19" s="20">
        <v>7659649</v>
      </c>
      <c r="E19" s="25">
        <v>17034149</v>
      </c>
      <c r="F19" s="20">
        <v>28051638</v>
      </c>
      <c r="G19" s="22">
        <v>11013991</v>
      </c>
      <c r="H19" s="20">
        <v>0</v>
      </c>
    </row>
    <row r="20" spans="1:8" x14ac:dyDescent="0.25">
      <c r="A20" s="4" t="s">
        <v>30</v>
      </c>
      <c r="B20" s="20">
        <v>2321542</v>
      </c>
      <c r="C20" s="20">
        <v>3954834</v>
      </c>
      <c r="D20" s="20">
        <v>3656794</v>
      </c>
      <c r="E20" s="25">
        <v>931693</v>
      </c>
      <c r="F20" s="20">
        <v>916942</v>
      </c>
      <c r="G20" s="22">
        <v>651205</v>
      </c>
      <c r="H20" s="20">
        <v>2861176</v>
      </c>
    </row>
    <row r="21" spans="1:8" x14ac:dyDescent="0.25">
      <c r="A21" s="3"/>
      <c r="B21" s="21">
        <f t="shared" ref="B21:H21" si="2">SUM(B16:B20)</f>
        <v>-69544901</v>
      </c>
      <c r="C21" s="21">
        <f t="shared" si="2"/>
        <v>-43690660</v>
      </c>
      <c r="D21" s="21">
        <f t="shared" si="2"/>
        <v>-168339824</v>
      </c>
      <c r="E21" s="21">
        <f t="shared" si="2"/>
        <v>-385250885</v>
      </c>
      <c r="F21" s="21">
        <f t="shared" si="2"/>
        <v>-456435499</v>
      </c>
      <c r="G21" s="21">
        <f t="shared" si="2"/>
        <v>-279248468</v>
      </c>
      <c r="H21" s="21">
        <f t="shared" si="2"/>
        <v>-250456166</v>
      </c>
    </row>
    <row r="22" spans="1:8" x14ac:dyDescent="0.25">
      <c r="A22" s="4"/>
      <c r="B22" s="20"/>
      <c r="C22" s="20"/>
      <c r="D22" s="20"/>
      <c r="E22" s="20"/>
      <c r="F22" s="20"/>
      <c r="G22" s="22"/>
      <c r="H22" s="22"/>
    </row>
    <row r="23" spans="1:8" x14ac:dyDescent="0.25">
      <c r="A23" s="46" t="s">
        <v>75</v>
      </c>
      <c r="B23" s="20"/>
      <c r="C23" s="20"/>
      <c r="D23" s="20"/>
      <c r="E23" s="20"/>
      <c r="F23" s="20"/>
      <c r="G23" s="22"/>
      <c r="H23" s="22"/>
    </row>
    <row r="24" spans="1:8" x14ac:dyDescent="0.25">
      <c r="A24" s="4" t="s">
        <v>36</v>
      </c>
      <c r="B24" s="20">
        <v>-12145965</v>
      </c>
      <c r="C24" s="20">
        <v>-19755912</v>
      </c>
      <c r="D24" s="20">
        <v>-47987119</v>
      </c>
      <c r="E24" s="25">
        <v>-59847200</v>
      </c>
      <c r="F24" s="20">
        <v>-70981714</v>
      </c>
      <c r="G24" s="22">
        <v>-50331384</v>
      </c>
      <c r="H24" s="20">
        <v>-60735273</v>
      </c>
    </row>
    <row r="25" spans="1:8" x14ac:dyDescent="0.25">
      <c r="A25" s="4" t="s">
        <v>31</v>
      </c>
      <c r="B25" s="20">
        <v>12936842</v>
      </c>
      <c r="C25" s="20">
        <v>-10792709</v>
      </c>
      <c r="D25" s="20">
        <v>16359062</v>
      </c>
      <c r="E25" s="25">
        <v>139595992</v>
      </c>
      <c r="F25" s="20">
        <v>100139483</v>
      </c>
      <c r="G25" s="22">
        <v>34120730</v>
      </c>
      <c r="H25" s="20">
        <v>-148250220</v>
      </c>
    </row>
    <row r="26" spans="1:8" x14ac:dyDescent="0.25">
      <c r="A26" s="4" t="s">
        <v>32</v>
      </c>
      <c r="B26" s="20">
        <v>-17229878</v>
      </c>
      <c r="C26" s="20">
        <v>36147500</v>
      </c>
      <c r="D26" s="20">
        <v>64616337</v>
      </c>
      <c r="E26" s="25">
        <v>95570804</v>
      </c>
      <c r="F26" s="20">
        <v>61761661</v>
      </c>
      <c r="G26" s="22">
        <v>199216550</v>
      </c>
      <c r="H26" s="20">
        <v>239998048</v>
      </c>
    </row>
    <row r="27" spans="1:8" x14ac:dyDescent="0.25">
      <c r="A27" s="4" t="s">
        <v>37</v>
      </c>
      <c r="B27" s="20">
        <v>4465</v>
      </c>
      <c r="C27" s="20">
        <v>0</v>
      </c>
      <c r="D27" s="20">
        <v>0</v>
      </c>
      <c r="E27" s="25">
        <v>0</v>
      </c>
      <c r="F27" s="20">
        <v>0</v>
      </c>
      <c r="G27" s="22"/>
      <c r="H27" s="22"/>
    </row>
    <row r="28" spans="1:8" x14ac:dyDescent="0.25">
      <c r="A28" s="3"/>
      <c r="B28" s="21">
        <f t="shared" ref="B28:H28" si="3">SUM(B24:B27)</f>
        <v>-16434536</v>
      </c>
      <c r="C28" s="21">
        <f t="shared" si="3"/>
        <v>5598879</v>
      </c>
      <c r="D28" s="21">
        <f t="shared" si="3"/>
        <v>32988280</v>
      </c>
      <c r="E28" s="21">
        <f t="shared" si="3"/>
        <v>175319596</v>
      </c>
      <c r="F28" s="21">
        <f t="shared" si="3"/>
        <v>90919430</v>
      </c>
      <c r="G28" s="21">
        <f t="shared" si="3"/>
        <v>183005896</v>
      </c>
      <c r="H28" s="21">
        <f t="shared" si="3"/>
        <v>31012555</v>
      </c>
    </row>
    <row r="29" spans="1:8" x14ac:dyDescent="0.25">
      <c r="A29" s="4"/>
      <c r="B29" s="20"/>
      <c r="C29" s="20"/>
      <c r="D29" s="20"/>
      <c r="E29" s="20"/>
      <c r="F29" s="20"/>
      <c r="G29" s="22"/>
      <c r="H29" s="22"/>
    </row>
    <row r="30" spans="1:8" x14ac:dyDescent="0.25">
      <c r="A30" s="37" t="s">
        <v>76</v>
      </c>
      <c r="B30" s="22">
        <f t="shared" ref="B30:G30" si="4">B13+B21+B28</f>
        <v>6285575</v>
      </c>
      <c r="C30" s="22">
        <f t="shared" si="4"/>
        <v>12519492</v>
      </c>
      <c r="D30" s="22">
        <f t="shared" si="4"/>
        <v>49336318</v>
      </c>
      <c r="E30" s="22">
        <f t="shared" si="4"/>
        <v>5660476</v>
      </c>
      <c r="F30" s="22">
        <f t="shared" si="4"/>
        <v>19763077</v>
      </c>
      <c r="G30" s="22">
        <f t="shared" si="4"/>
        <v>28117272</v>
      </c>
      <c r="H30" s="22">
        <f>H13+H21+H28</f>
        <v>-27409011</v>
      </c>
    </row>
    <row r="31" spans="1:8" x14ac:dyDescent="0.25">
      <c r="A31" s="47" t="s">
        <v>77</v>
      </c>
      <c r="B31" s="20">
        <v>100893291</v>
      </c>
      <c r="C31" s="20">
        <v>107178866</v>
      </c>
      <c r="D31" s="20">
        <v>119698358</v>
      </c>
      <c r="E31" s="25">
        <v>158038368</v>
      </c>
      <c r="F31" s="20">
        <v>149542827</v>
      </c>
      <c r="G31" s="22">
        <v>169305904</v>
      </c>
      <c r="H31" s="20">
        <v>197423176</v>
      </c>
    </row>
    <row r="32" spans="1:8" x14ac:dyDescent="0.25">
      <c r="A32" s="46" t="s">
        <v>78</v>
      </c>
      <c r="B32" s="21">
        <f t="shared" ref="B32:F32" si="5">SUM(B30:B31)</f>
        <v>107178866</v>
      </c>
      <c r="C32" s="21">
        <f t="shared" si="5"/>
        <v>119698358</v>
      </c>
      <c r="D32" s="21">
        <f t="shared" si="5"/>
        <v>169034676</v>
      </c>
      <c r="E32" s="21">
        <f t="shared" si="5"/>
        <v>163698844</v>
      </c>
      <c r="F32" s="21">
        <f t="shared" si="5"/>
        <v>169305904</v>
      </c>
      <c r="G32" s="21">
        <f>SUM(G30:G31)+1</f>
        <v>197423177</v>
      </c>
      <c r="H32" s="21">
        <f>SUM(H30:H31)</f>
        <v>170014165</v>
      </c>
    </row>
    <row r="33" spans="1:8" x14ac:dyDescent="0.25">
      <c r="A33" s="4"/>
      <c r="B33" s="20"/>
      <c r="C33" s="20"/>
      <c r="D33" s="20"/>
      <c r="E33" s="20"/>
      <c r="F33" s="20"/>
      <c r="G33" s="22"/>
      <c r="H33" s="22"/>
    </row>
    <row r="34" spans="1:8" x14ac:dyDescent="0.25">
      <c r="A34" s="46" t="s">
        <v>79</v>
      </c>
      <c r="B34" s="36">
        <f>B13/('1'!B37/10)</f>
        <v>5.6953711111111112</v>
      </c>
      <c r="C34" s="36">
        <f>C13/('1'!C37/10)</f>
        <v>2.6034605452674899</v>
      </c>
      <c r="D34" s="36">
        <f>D13/('1'!D37/10)</f>
        <v>8.6367312944257382</v>
      </c>
      <c r="E34" s="36">
        <f>E13/('1'!E37/10)</f>
        <v>9.6018280245132104</v>
      </c>
      <c r="F34" s="36">
        <f>F13/('1'!F37/10)</f>
        <v>17.159208754208755</v>
      </c>
      <c r="G34" s="36">
        <f>G13/('1'!G37/10)</f>
        <v>4.8161952319762307</v>
      </c>
      <c r="H34" s="36">
        <f>H13/('1'!H37/10)</f>
        <v>6.7609965575124411</v>
      </c>
    </row>
    <row r="35" spans="1:8" x14ac:dyDescent="0.25">
      <c r="A35" s="46" t="s">
        <v>80</v>
      </c>
      <c r="B35" s="20">
        <f>'1'!B37/10</f>
        <v>16200000</v>
      </c>
      <c r="C35" s="20">
        <f>'1'!C37/10</f>
        <v>19440000</v>
      </c>
      <c r="D35" s="20">
        <f>'1'!D37/10</f>
        <v>21384000</v>
      </c>
      <c r="E35" s="20">
        <f>'1'!E37/10</f>
        <v>22453200</v>
      </c>
      <c r="F35" s="20">
        <f>'1'!F37/10</f>
        <v>22453200</v>
      </c>
      <c r="G35" s="20">
        <f>'1'!G37/10</f>
        <v>25821180</v>
      </c>
      <c r="H35" s="20">
        <f>'1'!H37/10</f>
        <v>28403298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:A13"/>
    </sheetView>
  </sheetViews>
  <sheetFormatPr defaultRowHeight="15" x14ac:dyDescent="0.25"/>
  <cols>
    <col min="1" max="1" width="16.5703125" bestFit="1" customWidth="1"/>
    <col min="2" max="7" width="9.5703125" bestFit="1" customWidth="1"/>
  </cols>
  <sheetData>
    <row r="1" spans="1:9" ht="15.75" x14ac:dyDescent="0.25">
      <c r="A1" s="42" t="s">
        <v>40</v>
      </c>
    </row>
    <row r="2" spans="1:9" x14ac:dyDescent="0.25">
      <c r="A2" s="37" t="s">
        <v>43</v>
      </c>
    </row>
    <row r="3" spans="1:9" x14ac:dyDescent="0.25">
      <c r="A3" s="37" t="s">
        <v>49</v>
      </c>
    </row>
    <row r="4" spans="1:9" x14ac:dyDescent="0.25">
      <c r="B4" s="37">
        <v>2012</v>
      </c>
      <c r="C4" s="37">
        <v>2012</v>
      </c>
      <c r="D4" s="37">
        <v>2013</v>
      </c>
      <c r="E4" s="37">
        <v>2014</v>
      </c>
      <c r="F4" s="37">
        <v>2015</v>
      </c>
      <c r="G4" s="37">
        <v>2016</v>
      </c>
      <c r="H4" s="37">
        <v>2017</v>
      </c>
      <c r="I4" s="37"/>
    </row>
    <row r="5" spans="1:9" x14ac:dyDescent="0.25">
      <c r="A5" s="48" t="s">
        <v>82</v>
      </c>
      <c r="B5" s="38">
        <f>'2'!B22/'1'!B20</f>
        <v>6.3730575374242204E-2</v>
      </c>
      <c r="C5" s="38">
        <f>'2'!C22/'1'!C20</f>
        <v>7.9509538587864845E-2</v>
      </c>
      <c r="D5" s="38">
        <f>'2'!D22/'1'!D20</f>
        <v>0.10649313647900739</v>
      </c>
      <c r="E5" s="38">
        <f>'2'!E22/'1'!E20</f>
        <v>0.11019481647569972</v>
      </c>
      <c r="F5" s="38">
        <f>'2'!F22/'1'!F20</f>
        <v>0.11716710795723258</v>
      </c>
      <c r="G5" s="38">
        <f>'2'!G22/'1'!G20</f>
        <v>0.10851446546514437</v>
      </c>
      <c r="H5" s="38">
        <f>'2'!H22/'1'!H20</f>
        <v>0.18523566523988177</v>
      </c>
    </row>
    <row r="6" spans="1:9" x14ac:dyDescent="0.25">
      <c r="A6" s="48" t="s">
        <v>83</v>
      </c>
      <c r="B6" s="38">
        <f>'2'!B22/'1'!B36</f>
        <v>0.10105058275024754</v>
      </c>
      <c r="C6" s="38">
        <f>'2'!C22/'1'!C36</f>
        <v>0.12372428735052658</v>
      </c>
      <c r="D6" s="38">
        <f>'2'!D22/'1'!D36</f>
        <v>0.18735469526822129</v>
      </c>
      <c r="E6" s="38">
        <f>'2'!E22/'1'!E36</f>
        <v>0.21376803174633954</v>
      </c>
      <c r="F6" s="38">
        <f>'2'!F22/'1'!F36</f>
        <v>0.23326849342545428</v>
      </c>
      <c r="G6" s="38">
        <f>'2'!G22/'1'!G36</f>
        <v>0.21161730927169892</v>
      </c>
      <c r="H6" s="38">
        <f>'2'!H22/'1'!H36</f>
        <v>0.36855732766887489</v>
      </c>
    </row>
    <row r="7" spans="1:9" x14ac:dyDescent="0.25">
      <c r="A7" s="48" t="s">
        <v>44</v>
      </c>
      <c r="B7" s="39">
        <f>'1'!B25/'1'!B36</f>
        <v>4.1660253889963091E-2</v>
      </c>
      <c r="C7" s="39">
        <f>'1'!C25/'1'!C36</f>
        <v>2.3783385812180476E-2</v>
      </c>
      <c r="D7" s="39">
        <f>'1'!D25/'1'!D36</f>
        <v>4.8748397985597602E-2</v>
      </c>
      <c r="E7" s="39">
        <f>'1'!E25/'1'!E36</f>
        <v>0.20735200942302037</v>
      </c>
      <c r="F7" s="39">
        <f>'1'!F25/'1'!F36</f>
        <v>0.21469668227896582</v>
      </c>
      <c r="G7" s="39">
        <f>'1'!G25/'1'!G36</f>
        <v>0.20769555072399007</v>
      </c>
      <c r="H7" s="39">
        <f>'1'!H25/'1'!H36</f>
        <v>6.620368245176983E-2</v>
      </c>
    </row>
    <row r="8" spans="1:9" x14ac:dyDescent="0.25">
      <c r="A8" s="48" t="s">
        <v>45</v>
      </c>
      <c r="B8" s="39">
        <f>'1'!B14/'1'!B29</f>
        <v>1.1538309924166825</v>
      </c>
      <c r="C8" s="39">
        <f>'1'!C14/'1'!C29</f>
        <v>1.1871614461644522</v>
      </c>
      <c r="D8" s="39">
        <f>'1'!D14/'1'!D29</f>
        <v>1.029270564490429</v>
      </c>
      <c r="E8" s="39">
        <f>'1'!E14/'1'!E29</f>
        <v>0.81287103285366957</v>
      </c>
      <c r="F8" s="39">
        <f>'1'!F14/'1'!F29</f>
        <v>0.77203908124934295</v>
      </c>
      <c r="G8" s="39">
        <f>'1'!G14/'1'!G29</f>
        <v>0.88582099842539042</v>
      </c>
      <c r="H8" s="39">
        <f>'1'!H14/'1'!H29</f>
        <v>0.80916013506822226</v>
      </c>
    </row>
    <row r="9" spans="1:9" x14ac:dyDescent="0.25">
      <c r="A9" s="48" t="s">
        <v>46</v>
      </c>
      <c r="B9" s="38">
        <f>'2'!B22/'2'!B5</f>
        <v>3.3256548589272766E-2</v>
      </c>
      <c r="C9" s="38">
        <f>'2'!C22/'2'!C5</f>
        <v>3.946941507548337E-2</v>
      </c>
      <c r="D9" s="38">
        <f>'2'!D22/'2'!D5</f>
        <v>4.7511282601745447E-2</v>
      </c>
      <c r="E9" s="38">
        <f>'2'!E22/'2'!E5</f>
        <v>5.6300430787574712E-2</v>
      </c>
      <c r="F9" s="38">
        <f>'2'!F22/'2'!F5</f>
        <v>5.8098718345364959E-2</v>
      </c>
      <c r="G9" s="38">
        <f>'2'!G22/'2'!G5</f>
        <v>5.8323869600322396E-2</v>
      </c>
      <c r="H9" s="38">
        <f>'2'!H22/'2'!H5</f>
        <v>9.7114606574927653E-2</v>
      </c>
    </row>
    <row r="10" spans="1:9" x14ac:dyDescent="0.25">
      <c r="A10" t="s">
        <v>47</v>
      </c>
      <c r="B10" s="38">
        <f>'2'!B15/'2'!B5</f>
        <v>4.5614045266088366E-2</v>
      </c>
      <c r="C10" s="38">
        <f>'2'!C15/'2'!C5</f>
        <v>5.5046172556178205E-2</v>
      </c>
      <c r="D10" s="38">
        <f>'2'!D15/'2'!D5</f>
        <v>6.6606117473775664E-2</v>
      </c>
      <c r="E10" s="38">
        <f>'2'!E15/'2'!E5</f>
        <v>7.6862525180458413E-2</v>
      </c>
      <c r="F10" s="38">
        <f>'2'!F15/'2'!F5</f>
        <v>8.607708863297811E-2</v>
      </c>
      <c r="G10" s="38">
        <f>'2'!G15/'2'!G5</f>
        <v>8.0428559774419067E-2</v>
      </c>
      <c r="H10" s="38">
        <f>'2'!H15/'2'!H5</f>
        <v>0.12708467295824205</v>
      </c>
    </row>
    <row r="11" spans="1:9" x14ac:dyDescent="0.25">
      <c r="A11" s="48" t="s">
        <v>84</v>
      </c>
      <c r="B11" s="38">
        <f>'2'!B22/('1'!B36+'1'!B25)</f>
        <v>9.7009156654375081E-2</v>
      </c>
      <c r="C11" s="38">
        <f>'2'!C22/('1'!C36+'1'!C25)</f>
        <v>0.12085006366104928</v>
      </c>
      <c r="D11" s="38">
        <f>'2'!D22/('1'!D36+'1'!D25)</f>
        <v>0.17864598947477414</v>
      </c>
      <c r="E11" s="38">
        <f>'2'!E22/('1'!E36+'1'!E25)</f>
        <v>0.17705526646574005</v>
      </c>
      <c r="F11" s="38">
        <f>'2'!F22/('1'!F36+'1'!F25)</f>
        <v>0.19203847086155298</v>
      </c>
      <c r="G11" s="38">
        <f>'2'!G22/('1'!G36+'1'!G25)</f>
        <v>0.17522405306936706</v>
      </c>
      <c r="H11" s="38">
        <f>'2'!H22/('1'!H36+'1'!H25)</f>
        <v>0.34567253305800388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2018-02-06T08:52:34Z</dcterms:created>
  <dcterms:modified xsi:type="dcterms:W3CDTF">2020-04-12T10:46:09Z</dcterms:modified>
</cp:coreProperties>
</file>