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ik\Google Drive\Financial Statements\Checked &amp; Final\FS Template\Formate_3\Pharma &amp; Chemical\A\"/>
    </mc:Choice>
  </mc:AlternateContent>
  <bookViews>
    <workbookView xWindow="0" yWindow="0" windowWidth="20490" windowHeight="7650" activeTab="2"/>
  </bookViews>
  <sheets>
    <sheet name="1" sheetId="1" r:id="rId1"/>
    <sheet name="2" sheetId="2" r:id="rId2"/>
    <sheet name="3" sheetId="3" r:id="rId3"/>
    <sheet name="Rati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8" i="3" l="1"/>
  <c r="E28" i="3"/>
  <c r="F28" i="3"/>
  <c r="C28" i="3"/>
  <c r="F23" i="3"/>
  <c r="F35" i="3"/>
  <c r="F12" i="3"/>
  <c r="F14" i="3" s="1"/>
  <c r="D20" i="1"/>
  <c r="F22" i="2"/>
  <c r="F29" i="2"/>
  <c r="F9" i="2"/>
  <c r="F7" i="2"/>
  <c r="F40" i="1"/>
  <c r="F24" i="1"/>
  <c r="F30" i="3" l="1"/>
  <c r="F32" i="3" s="1"/>
  <c r="F34" i="3"/>
  <c r="F13" i="2"/>
  <c r="F17" i="2" s="1"/>
  <c r="F20" i="2" s="1"/>
  <c r="C35" i="3"/>
  <c r="D35" i="3"/>
  <c r="E35" i="3"/>
  <c r="B35" i="3"/>
  <c r="F25" i="2" l="1"/>
  <c r="F28" i="2" s="1"/>
  <c r="C29" i="2"/>
  <c r="D29" i="2"/>
  <c r="E29" i="2"/>
  <c r="B29" i="2"/>
  <c r="C40" i="1"/>
  <c r="D40" i="1"/>
  <c r="E40" i="1"/>
  <c r="B40" i="1"/>
  <c r="C23" i="3" l="1"/>
  <c r="B28" i="3"/>
  <c r="B23" i="3"/>
  <c r="D23" i="3"/>
  <c r="B12" i="3"/>
  <c r="B14" i="3" s="1"/>
  <c r="C12" i="3"/>
  <c r="C14" i="3" s="1"/>
  <c r="C34" i="3" s="1"/>
  <c r="D12" i="3"/>
  <c r="D14" i="3" s="1"/>
  <c r="E12" i="3"/>
  <c r="B22" i="2"/>
  <c r="C22" i="2"/>
  <c r="D22" i="2"/>
  <c r="B9" i="2"/>
  <c r="C9" i="2"/>
  <c r="D9" i="2"/>
  <c r="B7" i="2"/>
  <c r="C7" i="2"/>
  <c r="C13" i="2" s="1"/>
  <c r="D7" i="2"/>
  <c r="C20" i="1"/>
  <c r="C6" i="1"/>
  <c r="D6" i="1"/>
  <c r="E6" i="1"/>
  <c r="F6" i="1"/>
  <c r="C10" i="1"/>
  <c r="D10" i="1"/>
  <c r="E10" i="1"/>
  <c r="F10" i="1"/>
  <c r="E16" i="1"/>
  <c r="F32" i="1"/>
  <c r="F39" i="1" s="1"/>
  <c r="C32" i="1"/>
  <c r="C39" i="1" s="1"/>
  <c r="D32" i="1"/>
  <c r="E32" i="1"/>
  <c r="E20" i="1"/>
  <c r="F20" i="1"/>
  <c r="C24" i="1"/>
  <c r="D24" i="1"/>
  <c r="E24" i="1"/>
  <c r="B10" i="1"/>
  <c r="B16" i="1" s="1"/>
  <c r="B6" i="1"/>
  <c r="B32" i="1"/>
  <c r="B39" i="1" s="1"/>
  <c r="B20" i="1"/>
  <c r="B24" i="1"/>
  <c r="B13" i="2" l="1"/>
  <c r="F36" i="1"/>
  <c r="D13" i="2"/>
  <c r="D10" i="4" s="1"/>
  <c r="D36" i="1"/>
  <c r="D16" i="1"/>
  <c r="D30" i="1"/>
  <c r="E30" i="1"/>
  <c r="B8" i="4"/>
  <c r="D30" i="3"/>
  <c r="D32" i="3" s="1"/>
  <c r="D34" i="3"/>
  <c r="D17" i="2"/>
  <c r="D20" i="2" s="1"/>
  <c r="B36" i="1"/>
  <c r="D8" i="4"/>
  <c r="C10" i="4"/>
  <c r="C17" i="2"/>
  <c r="C20" i="2" s="1"/>
  <c r="C25" i="2" s="1"/>
  <c r="B10" i="4"/>
  <c r="B17" i="2"/>
  <c r="B20" i="2" s="1"/>
  <c r="B25" i="2" s="1"/>
  <c r="C8" i="4"/>
  <c r="D39" i="1"/>
  <c r="E36" i="1"/>
  <c r="B30" i="1"/>
  <c r="F30" i="1"/>
  <c r="B11" i="4"/>
  <c r="C30" i="3"/>
  <c r="C32" i="3" s="1"/>
  <c r="B30" i="3"/>
  <c r="B32" i="3" s="1"/>
  <c r="B34" i="3"/>
  <c r="C30" i="1"/>
  <c r="C36" i="1"/>
  <c r="C16" i="1"/>
  <c r="F16" i="1"/>
  <c r="D28" i="2" l="1"/>
  <c r="D25" i="2"/>
  <c r="D11" i="4"/>
  <c r="D6" i="4"/>
  <c r="D9" i="4"/>
  <c r="D5" i="4"/>
  <c r="B28" i="2"/>
  <c r="B9" i="4"/>
  <c r="C9" i="4"/>
  <c r="C28" i="2"/>
  <c r="C5" i="4"/>
  <c r="C11" i="4"/>
  <c r="C6" i="4"/>
  <c r="B6" i="4"/>
  <c r="B5" i="4"/>
  <c r="E23" i="3"/>
  <c r="E14" i="3"/>
  <c r="E34" i="3" s="1"/>
  <c r="E22" i="2"/>
  <c r="E7" i="2"/>
  <c r="E9" i="2"/>
  <c r="E13" i="2" l="1"/>
  <c r="E17" i="2"/>
  <c r="E20" i="2" s="1"/>
  <c r="E25" i="2" s="1"/>
  <c r="E10" i="4"/>
  <c r="E30" i="3"/>
  <c r="E32" i="3" s="1"/>
  <c r="E8" i="4"/>
  <c r="E39" i="1"/>
  <c r="E5" i="4" l="1"/>
  <c r="E9" i="4"/>
  <c r="E11" i="4"/>
  <c r="E28" i="2"/>
  <c r="E6" i="4"/>
</calcChain>
</file>

<file path=xl/sharedStrings.xml><?xml version="1.0" encoding="utf-8"?>
<sst xmlns="http://schemas.openxmlformats.org/spreadsheetml/2006/main" count="85" uniqueCount="78">
  <si>
    <t>INDO -BANGLA  PHARMACEUTICALS LTD</t>
  </si>
  <si>
    <t>Property ,Plant &amp; Equipment</t>
  </si>
  <si>
    <t>Capital Work  in Progress</t>
  </si>
  <si>
    <t>inventories</t>
  </si>
  <si>
    <t>Trade &amp; Other Receivavles</t>
  </si>
  <si>
    <t>Advance ,Deposits &amp; Prepayments</t>
  </si>
  <si>
    <t>Cash &amp; Cash equivalents</t>
  </si>
  <si>
    <t>Share Capital</t>
  </si>
  <si>
    <t>Retained Earning</t>
  </si>
  <si>
    <t>Non Current Liabilities</t>
  </si>
  <si>
    <t>Deferred Tax Liability</t>
  </si>
  <si>
    <t>Current Liabilities</t>
  </si>
  <si>
    <t>Provision for WPPF</t>
  </si>
  <si>
    <t xml:space="preserve">Trade  &amp; other payabales </t>
  </si>
  <si>
    <t>Liabiliites for Expenses</t>
  </si>
  <si>
    <t>Administration Expenses</t>
  </si>
  <si>
    <t>Selling &amp; Distribution Expenses</t>
  </si>
  <si>
    <t>Add: Non Operating inocme</t>
  </si>
  <si>
    <t>Less: Contribution to WPPF</t>
  </si>
  <si>
    <t>Current Tax</t>
  </si>
  <si>
    <t>Deferred Tax</t>
  </si>
  <si>
    <t>Cash receipts from customers</t>
  </si>
  <si>
    <t>Cash receipts from others income</t>
  </si>
  <si>
    <t>Cash paymnets to suppliers</t>
  </si>
  <si>
    <t>Cash paymnet to employees</t>
  </si>
  <si>
    <t>Cash payment to others</t>
  </si>
  <si>
    <t xml:space="preserve"> Cash paymentagianst income Tax</t>
  </si>
  <si>
    <t>Acquisition o fproperty ,plant &amp; equipment</t>
  </si>
  <si>
    <t>Paid for Work in progress</t>
  </si>
  <si>
    <t>Advance paid for L/C Margin Machinery</t>
  </si>
  <si>
    <t>Proceeds from issue of share capital</t>
  </si>
  <si>
    <t>Ratio</t>
  </si>
  <si>
    <t>ROA</t>
  </si>
  <si>
    <t>ROE</t>
  </si>
  <si>
    <t>Debt to Equity</t>
  </si>
  <si>
    <t>Current Ratio</t>
  </si>
  <si>
    <t>Net Margin</t>
  </si>
  <si>
    <t>Operating Margin</t>
  </si>
  <si>
    <t>ROIC</t>
  </si>
  <si>
    <t>Vendors payable Account</t>
  </si>
  <si>
    <t>Provisions for Inocome tax</t>
  </si>
  <si>
    <t>Advance paid for construction</t>
  </si>
  <si>
    <t>Advance paid for Land</t>
  </si>
  <si>
    <t>Paid for Vendor Payable</t>
  </si>
  <si>
    <t>Balance Sheet</t>
  </si>
  <si>
    <t>As at year end</t>
  </si>
  <si>
    <t>ASSETS</t>
  </si>
  <si>
    <t>NON CURRENT ASSETS</t>
  </si>
  <si>
    <t>CURRENT ASSETS</t>
  </si>
  <si>
    <t>Liabilities and Capital</t>
  </si>
  <si>
    <t>Liabilities</t>
  </si>
  <si>
    <t>Shareholders’ Equity</t>
  </si>
  <si>
    <t>Net assets value per share</t>
  </si>
  <si>
    <t>Shares to calculate NAVPS</t>
  </si>
  <si>
    <t>Income Statement</t>
  </si>
  <si>
    <t>Net Revenues</t>
  </si>
  <si>
    <t>Cost of goods sold</t>
  </si>
  <si>
    <t>Gross Profit</t>
  </si>
  <si>
    <t>Operating Income/(Expenses)</t>
  </si>
  <si>
    <t>Operating Profit</t>
  </si>
  <si>
    <t>Non-Operating Income/(Expenses)</t>
  </si>
  <si>
    <t>Profit Before contribution to WPPF</t>
  </si>
  <si>
    <t>Profit Before Taxation</t>
  </si>
  <si>
    <t>Provision for Taxation</t>
  </si>
  <si>
    <t>Net Profit</t>
  </si>
  <si>
    <t>Earnings per share (par value Taka 10)</t>
  </si>
  <si>
    <t>Shares to Calculate EPS</t>
  </si>
  <si>
    <t>Cash Flow Statement</t>
  </si>
  <si>
    <t>Net Cash Flows - Operating Activities</t>
  </si>
  <si>
    <t xml:space="preserve">Cash Generated from Operations </t>
  </si>
  <si>
    <t>Net Cash Flows - Investment Activities</t>
  </si>
  <si>
    <t>Net Cash Flows - Financing Activities</t>
  </si>
  <si>
    <t>Net Change in Cash Flows</t>
  </si>
  <si>
    <t>Cash and Cash Equivalents at Beginning Period</t>
  </si>
  <si>
    <t>Cash and Cash Equivalents at End of Period</t>
  </si>
  <si>
    <t>Net Operating Cash Flow Per Share</t>
  </si>
  <si>
    <t>Shares to Calculate NOCFPS</t>
  </si>
  <si>
    <t>IPO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</si>
</sst>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_(* #,##0.00_);_(* \(#,##0.00\);_(* &quot;-&quot;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164" fontId="0" fillId="0" borderId="0" xfId="1" applyNumberFormat="1" applyFont="1"/>
    <xf numFmtId="164" fontId="2" fillId="0" borderId="0" xfId="1" applyNumberFormat="1" applyFont="1"/>
    <xf numFmtId="43" fontId="0" fillId="0" borderId="0" xfId="1" applyNumberFormat="1" applyFont="1"/>
    <xf numFmtId="10" fontId="0" fillId="0" borderId="0" xfId="2" applyNumberFormat="1" applyFont="1"/>
    <xf numFmtId="3" fontId="2" fillId="0" borderId="0" xfId="0" applyNumberFormat="1" applyFont="1"/>
    <xf numFmtId="3" fontId="0" fillId="0" borderId="0" xfId="0" applyNumberFormat="1"/>
    <xf numFmtId="0" fontId="0" fillId="0" borderId="0" xfId="0" applyFont="1"/>
    <xf numFmtId="41" fontId="2" fillId="0" borderId="0" xfId="0" applyNumberFormat="1" applyFont="1"/>
    <xf numFmtId="41" fontId="0" fillId="0" borderId="0" xfId="0" applyNumberFormat="1"/>
    <xf numFmtId="41" fontId="0" fillId="0" borderId="0" xfId="1" applyNumberFormat="1" applyFont="1"/>
    <xf numFmtId="41" fontId="2" fillId="0" borderId="0" xfId="1" applyNumberFormat="1" applyFont="1"/>
    <xf numFmtId="41" fontId="0" fillId="0" borderId="0" xfId="0" applyNumberFormat="1" applyFont="1"/>
    <xf numFmtId="41" fontId="1" fillId="0" borderId="0" xfId="1" applyNumberFormat="1" applyFont="1"/>
    <xf numFmtId="165" fontId="0" fillId="0" borderId="0" xfId="0" applyNumberFormat="1"/>
    <xf numFmtId="0" fontId="2" fillId="0" borderId="0" xfId="0" applyNumberFormat="1" applyFont="1"/>
    <xf numFmtId="0" fontId="0" fillId="0" borderId="0" xfId="0" applyNumberFormat="1" applyFont="1"/>
    <xf numFmtId="0" fontId="0" fillId="0" borderId="0" xfId="0" applyNumberFormat="1"/>
    <xf numFmtId="0" fontId="3" fillId="0" borderId="0" xfId="0" applyFont="1"/>
    <xf numFmtId="0" fontId="2" fillId="0" borderId="1" xfId="0" applyFont="1" applyBorder="1" applyAlignment="1">
      <alignment horizontal="left"/>
    </xf>
    <xf numFmtId="0" fontId="4" fillId="0" borderId="0" xfId="0" applyFont="1"/>
    <xf numFmtId="0" fontId="3" fillId="0" borderId="1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2" fillId="0" borderId="1" xfId="0" applyFont="1" applyBorder="1"/>
    <xf numFmtId="0" fontId="2" fillId="0" borderId="2" xfId="0" applyFont="1" applyBorder="1"/>
    <xf numFmtId="43" fontId="0" fillId="0" borderId="0" xfId="1" applyFont="1"/>
    <xf numFmtId="0" fontId="0" fillId="0" borderId="0" xfId="0" applyFon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pane xSplit="1" ySplit="4" topLeftCell="B5" activePane="bottomRight" state="frozen"/>
      <selection pane="topRight" activeCell="B1" sqref="B1"/>
      <selection pane="bottomLeft" activeCell="A4" sqref="A4"/>
      <selection pane="bottomRight" activeCell="D35" sqref="D35"/>
    </sheetView>
  </sheetViews>
  <sheetFormatPr defaultRowHeight="15" x14ac:dyDescent="0.25"/>
  <cols>
    <col min="1" max="1" width="45.42578125" style="18" customWidth="1"/>
    <col min="2" max="2" width="14.42578125" style="10" customWidth="1"/>
    <col min="3" max="4" width="14.28515625" style="10" customWidth="1"/>
    <col min="5" max="5" width="15.28515625" style="10" bestFit="1" customWidth="1"/>
    <col min="6" max="6" width="15.7109375" style="10" customWidth="1"/>
    <col min="7" max="16384" width="9.140625" style="10"/>
  </cols>
  <sheetData>
    <row r="1" spans="1:6" customFormat="1" ht="15.75" x14ac:dyDescent="0.25">
      <c r="A1" s="19" t="s">
        <v>0</v>
      </c>
    </row>
    <row r="2" spans="1:6" customFormat="1" x14ac:dyDescent="0.25">
      <c r="A2" s="1" t="s">
        <v>44</v>
      </c>
    </row>
    <row r="3" spans="1:6" customFormat="1" x14ac:dyDescent="0.25">
      <c r="A3" s="1" t="s">
        <v>45</v>
      </c>
    </row>
    <row r="4" spans="1:6" customFormat="1" ht="15.75" x14ac:dyDescent="0.25">
      <c r="A4" s="19"/>
      <c r="B4">
        <v>2015</v>
      </c>
      <c r="C4">
        <v>2016</v>
      </c>
      <c r="D4">
        <v>2017</v>
      </c>
      <c r="E4">
        <v>2018</v>
      </c>
      <c r="F4">
        <v>2019</v>
      </c>
    </row>
    <row r="5" spans="1:6" x14ac:dyDescent="0.25">
      <c r="A5" s="20" t="s">
        <v>46</v>
      </c>
      <c r="B5" s="9"/>
      <c r="C5" s="9"/>
      <c r="D5" s="9"/>
      <c r="E5" s="11"/>
    </row>
    <row r="6" spans="1:6" x14ac:dyDescent="0.25">
      <c r="A6" s="21" t="s">
        <v>47</v>
      </c>
      <c r="B6" s="12">
        <f>SUM(B7:B8)</f>
        <v>158274850</v>
      </c>
      <c r="C6" s="12">
        <f t="shared" ref="C6:F6" si="0">SUM(C7:C8)</f>
        <v>330469857</v>
      </c>
      <c r="D6" s="12">
        <f t="shared" si="0"/>
        <v>536553973</v>
      </c>
      <c r="E6" s="12">
        <f t="shared" si="0"/>
        <v>654019821</v>
      </c>
      <c r="F6" s="12">
        <f t="shared" si="0"/>
        <v>818523321</v>
      </c>
    </row>
    <row r="7" spans="1:6" s="13" customFormat="1" x14ac:dyDescent="0.25">
      <c r="A7" s="17" t="s">
        <v>1</v>
      </c>
      <c r="B7" s="13">
        <v>147873513</v>
      </c>
      <c r="C7" s="13">
        <v>211400486</v>
      </c>
      <c r="D7" s="13">
        <v>536553973</v>
      </c>
      <c r="E7" s="14">
        <v>648473901</v>
      </c>
      <c r="F7" s="13">
        <v>743134778</v>
      </c>
    </row>
    <row r="8" spans="1:6" s="13" customFormat="1" x14ac:dyDescent="0.25">
      <c r="A8" s="17" t="s">
        <v>2</v>
      </c>
      <c r="B8" s="13">
        <v>10401337</v>
      </c>
      <c r="C8" s="13">
        <v>119069371</v>
      </c>
      <c r="E8" s="14">
        <v>5545920</v>
      </c>
      <c r="F8" s="13">
        <v>75388543</v>
      </c>
    </row>
    <row r="9" spans="1:6" s="13" customFormat="1" x14ac:dyDescent="0.25">
      <c r="A9" s="17"/>
      <c r="E9" s="14"/>
    </row>
    <row r="10" spans="1:6" x14ac:dyDescent="0.25">
      <c r="A10" s="21" t="s">
        <v>48</v>
      </c>
      <c r="B10" s="12">
        <f>SUM(B11:B14)</f>
        <v>224744682</v>
      </c>
      <c r="C10" s="12">
        <f t="shared" ref="C10:F10" si="1">SUM(C11:C14)</f>
        <v>614908956</v>
      </c>
      <c r="D10" s="12">
        <f t="shared" si="1"/>
        <v>541115957</v>
      </c>
      <c r="E10" s="12">
        <f t="shared" si="1"/>
        <v>565947614</v>
      </c>
      <c r="F10" s="12">
        <f t="shared" si="1"/>
        <v>767224351</v>
      </c>
    </row>
    <row r="11" spans="1:6" x14ac:dyDescent="0.25">
      <c r="A11" s="18" t="s">
        <v>3</v>
      </c>
      <c r="B11" s="10">
        <v>142164099</v>
      </c>
      <c r="C11" s="10">
        <v>156521360</v>
      </c>
      <c r="D11" s="10">
        <v>151056806</v>
      </c>
      <c r="E11" s="11">
        <v>166752790</v>
      </c>
      <c r="F11" s="10">
        <v>202867111</v>
      </c>
    </row>
    <row r="12" spans="1:6" x14ac:dyDescent="0.25">
      <c r="A12" s="18" t="s">
        <v>4</v>
      </c>
      <c r="B12" s="10">
        <v>41438482</v>
      </c>
      <c r="C12" s="10">
        <v>112266319</v>
      </c>
      <c r="D12" s="10">
        <v>163857128</v>
      </c>
      <c r="E12" s="11">
        <v>188296158</v>
      </c>
      <c r="F12" s="10">
        <v>180041951</v>
      </c>
    </row>
    <row r="13" spans="1:6" x14ac:dyDescent="0.25">
      <c r="A13" s="18" t="s">
        <v>5</v>
      </c>
      <c r="B13" s="10">
        <v>35253978</v>
      </c>
      <c r="C13" s="10">
        <v>105325972</v>
      </c>
      <c r="D13" s="10">
        <v>109389792</v>
      </c>
      <c r="E13" s="11">
        <v>119219047</v>
      </c>
      <c r="F13" s="10">
        <v>223733862</v>
      </c>
    </row>
    <row r="14" spans="1:6" x14ac:dyDescent="0.25">
      <c r="A14" s="18" t="s">
        <v>6</v>
      </c>
      <c r="B14" s="10">
        <v>5888123</v>
      </c>
      <c r="C14" s="10">
        <v>240795305</v>
      </c>
      <c r="D14" s="10">
        <v>116812231</v>
      </c>
      <c r="E14" s="11">
        <v>91679619</v>
      </c>
      <c r="F14" s="10">
        <v>160581427</v>
      </c>
    </row>
    <row r="15" spans="1:6" x14ac:dyDescent="0.25">
      <c r="E15" s="11"/>
    </row>
    <row r="16" spans="1:6" x14ac:dyDescent="0.25">
      <c r="A16" s="16"/>
      <c r="B16" s="12">
        <f t="shared" ref="B16:F16" si="2">B6+B10</f>
        <v>383019532</v>
      </c>
      <c r="C16" s="12">
        <f t="shared" si="2"/>
        <v>945378813</v>
      </c>
      <c r="D16" s="12">
        <f t="shared" si="2"/>
        <v>1077669930</v>
      </c>
      <c r="E16" s="12">
        <f t="shared" si="2"/>
        <v>1219967435</v>
      </c>
      <c r="F16" s="12">
        <f t="shared" si="2"/>
        <v>1585747672</v>
      </c>
    </row>
    <row r="17" spans="1:6" x14ac:dyDescent="0.25">
      <c r="A17" s="16"/>
      <c r="B17" s="9"/>
      <c r="C17" s="9"/>
      <c r="D17" s="9"/>
      <c r="E17" s="12"/>
    </row>
    <row r="18" spans="1:6" ht="15.75" x14ac:dyDescent="0.25">
      <c r="A18" s="22" t="s">
        <v>49</v>
      </c>
      <c r="B18" s="9"/>
      <c r="C18" s="9"/>
      <c r="D18" s="9"/>
      <c r="E18" s="12"/>
    </row>
    <row r="19" spans="1:6" ht="15.75" x14ac:dyDescent="0.25">
      <c r="A19" s="23" t="s">
        <v>50</v>
      </c>
      <c r="B19" s="9"/>
      <c r="C19" s="9"/>
      <c r="D19" s="9"/>
      <c r="E19" s="11"/>
    </row>
    <row r="20" spans="1:6" x14ac:dyDescent="0.25">
      <c r="A20" s="21" t="s">
        <v>9</v>
      </c>
      <c r="B20" s="12">
        <f>SUM(B22:B22)</f>
        <v>4022794</v>
      </c>
      <c r="C20" s="12">
        <f>SUM(C21:C22)</f>
        <v>13823679</v>
      </c>
      <c r="D20" s="12">
        <f>SUM(D21:D22)</f>
        <v>38180191</v>
      </c>
      <c r="E20" s="12">
        <f t="shared" ref="E20:F20" si="3">SUM(E22:E22)</f>
        <v>67249601</v>
      </c>
      <c r="F20" s="12">
        <f t="shared" si="3"/>
        <v>66759081</v>
      </c>
    </row>
    <row r="21" spans="1:6" s="13" customFormat="1" x14ac:dyDescent="0.25">
      <c r="A21" s="17" t="s">
        <v>12</v>
      </c>
      <c r="B21" s="14"/>
      <c r="C21" s="14">
        <v>4540362</v>
      </c>
      <c r="D21" s="14"/>
      <c r="E21" s="14"/>
      <c r="F21" s="14"/>
    </row>
    <row r="22" spans="1:6" x14ac:dyDescent="0.25">
      <c r="A22" s="18" t="s">
        <v>10</v>
      </c>
      <c r="B22" s="10">
        <v>4022794</v>
      </c>
      <c r="C22" s="10">
        <v>9283317</v>
      </c>
      <c r="D22" s="10">
        <v>38180191</v>
      </c>
      <c r="E22" s="11">
        <v>67249601</v>
      </c>
      <c r="F22" s="10">
        <v>66759081</v>
      </c>
    </row>
    <row r="23" spans="1:6" x14ac:dyDescent="0.25">
      <c r="E23" s="11"/>
    </row>
    <row r="24" spans="1:6" x14ac:dyDescent="0.25">
      <c r="A24" s="21" t="s">
        <v>11</v>
      </c>
      <c r="B24" s="12">
        <f>SUM(B25:B29)</f>
        <v>219787471</v>
      </c>
      <c r="C24" s="12">
        <f t="shared" ref="C24:F24" si="4">SUM(C25:C29)</f>
        <v>82321162</v>
      </c>
      <c r="D24" s="12">
        <f t="shared" si="4"/>
        <v>101883096</v>
      </c>
      <c r="E24" s="12">
        <f t="shared" si="4"/>
        <v>116617191</v>
      </c>
      <c r="F24" s="12">
        <f t="shared" si="4"/>
        <v>144361259</v>
      </c>
    </row>
    <row r="25" spans="1:6" x14ac:dyDescent="0.25">
      <c r="A25" s="18" t="s">
        <v>12</v>
      </c>
      <c r="D25" s="10">
        <v>6797898</v>
      </c>
      <c r="E25" s="11">
        <v>7576461</v>
      </c>
      <c r="F25" s="10">
        <v>9038917</v>
      </c>
    </row>
    <row r="26" spans="1:6" x14ac:dyDescent="0.25">
      <c r="A26" s="18" t="s">
        <v>13</v>
      </c>
      <c r="B26" s="10">
        <v>11847860</v>
      </c>
      <c r="C26" s="10">
        <v>15911787</v>
      </c>
      <c r="D26" s="10">
        <v>16677674</v>
      </c>
      <c r="E26" s="11">
        <v>6541572</v>
      </c>
      <c r="F26" s="10">
        <v>6108271</v>
      </c>
    </row>
    <row r="27" spans="1:6" x14ac:dyDescent="0.25">
      <c r="A27" s="18" t="s">
        <v>39</v>
      </c>
      <c r="B27" s="10">
        <v>171837213</v>
      </c>
      <c r="E27" s="11"/>
    </row>
    <row r="28" spans="1:6" x14ac:dyDescent="0.25">
      <c r="A28" s="18" t="s">
        <v>40</v>
      </c>
      <c r="B28" s="10">
        <v>28397581</v>
      </c>
      <c r="C28" s="10">
        <v>54919591</v>
      </c>
      <c r="D28" s="10">
        <v>73608002</v>
      </c>
      <c r="E28" s="11">
        <v>97573822</v>
      </c>
      <c r="F28" s="10">
        <v>123615998</v>
      </c>
    </row>
    <row r="29" spans="1:6" x14ac:dyDescent="0.25">
      <c r="A29" s="18" t="s">
        <v>14</v>
      </c>
      <c r="B29" s="10">
        <v>7704817</v>
      </c>
      <c r="C29" s="10">
        <v>11489784</v>
      </c>
      <c r="D29" s="10">
        <v>4799522</v>
      </c>
      <c r="E29" s="11">
        <v>4925336</v>
      </c>
      <c r="F29" s="10">
        <v>5598073</v>
      </c>
    </row>
    <row r="30" spans="1:6" s="9" customFormat="1" x14ac:dyDescent="0.25">
      <c r="A30" s="16"/>
      <c r="B30" s="9">
        <f>SUM(B20,B24)</f>
        <v>223810265</v>
      </c>
      <c r="C30" s="9">
        <f t="shared" ref="C30:F30" si="5">SUM(C20,C24)</f>
        <v>96144841</v>
      </c>
      <c r="D30" s="9">
        <f t="shared" si="5"/>
        <v>140063287</v>
      </c>
      <c r="E30" s="9">
        <f t="shared" si="5"/>
        <v>183866792</v>
      </c>
      <c r="F30" s="9">
        <f t="shared" si="5"/>
        <v>211120340</v>
      </c>
    </row>
    <row r="31" spans="1:6" s="9" customFormat="1" x14ac:dyDescent="0.25">
      <c r="A31" s="16"/>
    </row>
    <row r="32" spans="1:6" x14ac:dyDescent="0.25">
      <c r="A32" s="21" t="s">
        <v>51</v>
      </c>
      <c r="B32" s="12">
        <f>SUM(B33:B34)</f>
        <v>159209267</v>
      </c>
      <c r="C32" s="12">
        <f t="shared" ref="C32:E32" si="6">SUM(C33:C34)</f>
        <v>849233972</v>
      </c>
      <c r="D32" s="12">
        <f t="shared" si="6"/>
        <v>937606643</v>
      </c>
      <c r="E32" s="12">
        <f t="shared" si="6"/>
        <v>1036100643</v>
      </c>
      <c r="F32" s="12">
        <f>SUM(F33:F34)</f>
        <v>1374627332</v>
      </c>
    </row>
    <row r="33" spans="1:6" x14ac:dyDescent="0.25">
      <c r="A33" s="18" t="s">
        <v>7</v>
      </c>
      <c r="B33" s="10">
        <v>99000000</v>
      </c>
      <c r="C33" s="10">
        <v>730000000</v>
      </c>
      <c r="D33" s="10">
        <v>730000000</v>
      </c>
      <c r="E33" s="11">
        <v>730000000</v>
      </c>
      <c r="F33" s="10">
        <v>1023000000</v>
      </c>
    </row>
    <row r="34" spans="1:6" x14ac:dyDescent="0.25">
      <c r="A34" s="18" t="s">
        <v>8</v>
      </c>
      <c r="B34" s="10">
        <v>60209267</v>
      </c>
      <c r="C34" s="10">
        <v>119233972</v>
      </c>
      <c r="D34" s="10">
        <v>207606643</v>
      </c>
      <c r="E34" s="11">
        <v>306100643</v>
      </c>
      <c r="F34" s="10">
        <v>351627332</v>
      </c>
    </row>
    <row r="35" spans="1:6" x14ac:dyDescent="0.25">
      <c r="E35" s="11"/>
    </row>
    <row r="36" spans="1:6" x14ac:dyDescent="0.25">
      <c r="A36" s="16"/>
      <c r="B36" s="12">
        <f>SUM(B24,B20,B32)</f>
        <v>383019532</v>
      </c>
      <c r="C36" s="12">
        <f>SUM(C24,C20,C32)</f>
        <v>945378813</v>
      </c>
      <c r="D36" s="12">
        <f>SUM(D24,D20,D32)</f>
        <v>1077669930</v>
      </c>
      <c r="E36" s="12">
        <f>SUM(E24,E20,E32)</f>
        <v>1219967435</v>
      </c>
      <c r="F36" s="12">
        <f>SUM(F24,F20,F32)</f>
        <v>1585747672</v>
      </c>
    </row>
    <row r="37" spans="1:6" x14ac:dyDescent="0.25">
      <c r="E37" s="11"/>
    </row>
    <row r="39" spans="1:6" s="15" customFormat="1" x14ac:dyDescent="0.25">
      <c r="A39" s="24" t="s">
        <v>52</v>
      </c>
      <c r="B39" s="15">
        <f>B32/(B33/10)</f>
        <v>16.081744141414141</v>
      </c>
      <c r="C39" s="15">
        <f>C32/(C33/10)</f>
        <v>11.633342082191781</v>
      </c>
      <c r="D39" s="15">
        <f>D32/(D33/10)</f>
        <v>12.843926616438356</v>
      </c>
      <c r="E39" s="15">
        <f>E32/(E33/10)</f>
        <v>14.193159493150684</v>
      </c>
      <c r="F39" s="15">
        <f>F32/(F33/10)</f>
        <v>13.437217321603129</v>
      </c>
    </row>
    <row r="40" spans="1:6" x14ac:dyDescent="0.25">
      <c r="A40" s="24" t="s">
        <v>53</v>
      </c>
      <c r="B40" s="10">
        <f>B33/10</f>
        <v>9900000</v>
      </c>
      <c r="C40" s="10">
        <f t="shared" ref="C40:F40" si="7">C33/10</f>
        <v>73000000</v>
      </c>
      <c r="D40" s="10">
        <f t="shared" si="7"/>
        <v>73000000</v>
      </c>
      <c r="E40" s="10">
        <f t="shared" si="7"/>
        <v>73000000</v>
      </c>
      <c r="F40" s="10">
        <f t="shared" si="7"/>
        <v>102300000</v>
      </c>
    </row>
    <row r="41" spans="1:6" x14ac:dyDescent="0.25">
      <c r="A4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pane xSplit="1" ySplit="4" topLeftCell="B17" activePane="bottomRight" state="frozen"/>
      <selection pane="topRight" activeCell="B1" sqref="B1"/>
      <selection pane="bottomLeft" activeCell="A6" sqref="A6"/>
      <selection pane="bottomRight" activeCell="D25" sqref="D25"/>
    </sheetView>
  </sheetViews>
  <sheetFormatPr defaultRowHeight="15" x14ac:dyDescent="0.25"/>
  <cols>
    <col min="1" max="1" width="42" customWidth="1"/>
    <col min="2" max="3" width="12.5703125" bestFit="1" customWidth="1"/>
    <col min="4" max="4" width="15.7109375" customWidth="1"/>
    <col min="5" max="5" width="16" bestFit="1" customWidth="1"/>
    <col min="6" max="6" width="18.42578125" customWidth="1"/>
  </cols>
  <sheetData>
    <row r="1" spans="1:6" x14ac:dyDescent="0.25">
      <c r="A1" s="1" t="s">
        <v>0</v>
      </c>
      <c r="B1" s="1"/>
      <c r="C1" s="1"/>
      <c r="D1" s="1"/>
    </row>
    <row r="2" spans="1:6" x14ac:dyDescent="0.25">
      <c r="A2" s="1" t="s">
        <v>54</v>
      </c>
      <c r="B2" s="1"/>
      <c r="C2" s="1"/>
      <c r="D2" s="1"/>
    </row>
    <row r="3" spans="1:6" x14ac:dyDescent="0.25">
      <c r="A3" s="1" t="s">
        <v>45</v>
      </c>
      <c r="B3" s="1"/>
      <c r="C3" s="1"/>
      <c r="D3" s="1"/>
    </row>
    <row r="4" spans="1:6" s="1" customFormat="1" x14ac:dyDescent="0.25">
      <c r="B4" s="1">
        <v>2015</v>
      </c>
      <c r="C4" s="1">
        <v>2016</v>
      </c>
      <c r="D4" s="1">
        <v>2017</v>
      </c>
      <c r="E4" s="1">
        <v>2018</v>
      </c>
      <c r="F4" s="1">
        <v>2019</v>
      </c>
    </row>
    <row r="5" spans="1:6" x14ac:dyDescent="0.25">
      <c r="A5" s="24" t="s">
        <v>55</v>
      </c>
      <c r="B5" s="6">
        <v>435024108</v>
      </c>
      <c r="C5" s="6">
        <v>444777724</v>
      </c>
      <c r="D5" s="3">
        <v>616711210</v>
      </c>
      <c r="E5" s="3">
        <v>659971100</v>
      </c>
      <c r="F5">
        <v>740714183</v>
      </c>
    </row>
    <row r="6" spans="1:6" x14ac:dyDescent="0.25">
      <c r="A6" t="s">
        <v>56</v>
      </c>
      <c r="B6" s="7">
        <v>257883659</v>
      </c>
      <c r="C6" s="7">
        <v>262528992</v>
      </c>
      <c r="D6" s="2">
        <v>381800293</v>
      </c>
      <c r="E6" s="2">
        <v>399570368</v>
      </c>
      <c r="F6">
        <v>444163230</v>
      </c>
    </row>
    <row r="7" spans="1:6" x14ac:dyDescent="0.25">
      <c r="A7" s="24" t="s">
        <v>57</v>
      </c>
      <c r="B7" s="3">
        <f t="shared" ref="B7:D7" si="0">B5-B6</f>
        <v>177140449</v>
      </c>
      <c r="C7" s="3">
        <f t="shared" si="0"/>
        <v>182248732</v>
      </c>
      <c r="D7" s="3">
        <f t="shared" si="0"/>
        <v>234910917</v>
      </c>
      <c r="E7" s="3">
        <f>E5-E6</f>
        <v>260400732</v>
      </c>
      <c r="F7" s="3">
        <f>F5-F6</f>
        <v>296550953</v>
      </c>
    </row>
    <row r="8" spans="1:6" x14ac:dyDescent="0.25">
      <c r="A8" s="1"/>
      <c r="B8" s="1"/>
      <c r="C8" s="1"/>
      <c r="D8" s="1"/>
      <c r="E8" s="3"/>
    </row>
    <row r="9" spans="1:6" x14ac:dyDescent="0.25">
      <c r="A9" s="24" t="s">
        <v>58</v>
      </c>
      <c r="B9" s="3">
        <f t="shared" ref="B9:D9" si="1">B10+B11</f>
        <v>84720465</v>
      </c>
      <c r="C9" s="3">
        <f t="shared" si="1"/>
        <v>87751623</v>
      </c>
      <c r="D9" s="3">
        <f t="shared" si="1"/>
        <v>102688317</v>
      </c>
      <c r="E9" s="3">
        <f>E10+E11</f>
        <v>107222621</v>
      </c>
      <c r="F9" s="3">
        <f>F10+F11</f>
        <v>118269079</v>
      </c>
    </row>
    <row r="10" spans="1:6" x14ac:dyDescent="0.25">
      <c r="A10" t="s">
        <v>15</v>
      </c>
      <c r="B10" s="7">
        <v>22007014</v>
      </c>
      <c r="C10" s="7">
        <v>23381246</v>
      </c>
      <c r="D10" s="2">
        <v>26575261</v>
      </c>
      <c r="E10" s="2">
        <v>30320291</v>
      </c>
      <c r="F10" s="2">
        <v>36552436</v>
      </c>
    </row>
    <row r="11" spans="1:6" x14ac:dyDescent="0.25">
      <c r="A11" t="s">
        <v>16</v>
      </c>
      <c r="B11" s="7">
        <v>62713451</v>
      </c>
      <c r="C11" s="7">
        <v>64370377</v>
      </c>
      <c r="D11" s="2">
        <v>76113056</v>
      </c>
      <c r="E11" s="2">
        <v>76902330</v>
      </c>
      <c r="F11" s="2">
        <v>81716643</v>
      </c>
    </row>
    <row r="12" spans="1:6" x14ac:dyDescent="0.25">
      <c r="E12" s="2"/>
      <c r="F12" s="2"/>
    </row>
    <row r="13" spans="1:6" x14ac:dyDescent="0.25">
      <c r="A13" s="24" t="s">
        <v>59</v>
      </c>
      <c r="B13" s="3">
        <f t="shared" ref="B13:D13" si="2">B7-B9</f>
        <v>92419984</v>
      </c>
      <c r="C13" s="3">
        <f t="shared" si="2"/>
        <v>94497109</v>
      </c>
      <c r="D13" s="3">
        <f t="shared" si="2"/>
        <v>132222600</v>
      </c>
      <c r="E13" s="3">
        <f>E7-E9</f>
        <v>153178111</v>
      </c>
      <c r="F13" s="3">
        <f>F7-F9</f>
        <v>178281874</v>
      </c>
    </row>
    <row r="14" spans="1:6" x14ac:dyDescent="0.25">
      <c r="A14" s="25" t="s">
        <v>60</v>
      </c>
      <c r="B14" s="3"/>
      <c r="C14" s="3"/>
      <c r="D14" s="3"/>
      <c r="E14" s="3"/>
    </row>
    <row r="15" spans="1:6" x14ac:dyDescent="0.25">
      <c r="A15" t="s">
        <v>17</v>
      </c>
      <c r="B15" s="7">
        <v>209658</v>
      </c>
      <c r="C15" s="7">
        <v>850491</v>
      </c>
      <c r="D15" s="2">
        <v>10533254</v>
      </c>
      <c r="E15" s="2">
        <v>5927580</v>
      </c>
      <c r="F15" s="2">
        <v>11535389</v>
      </c>
    </row>
    <row r="16" spans="1:6" x14ac:dyDescent="0.25">
      <c r="E16" s="2"/>
    </row>
    <row r="17" spans="1:6" x14ac:dyDescent="0.25">
      <c r="A17" s="24" t="s">
        <v>61</v>
      </c>
      <c r="B17" s="3">
        <f t="shared" ref="B17:D17" si="3">SUM(B13:B15)</f>
        <v>92629642</v>
      </c>
      <c r="C17" s="3">
        <f t="shared" si="3"/>
        <v>95347600</v>
      </c>
      <c r="D17" s="3">
        <f t="shared" si="3"/>
        <v>142755854</v>
      </c>
      <c r="E17" s="3">
        <f>SUM(E13:E15)</f>
        <v>159105691</v>
      </c>
      <c r="F17" s="3">
        <f>SUM(F13:F15)</f>
        <v>189817263</v>
      </c>
    </row>
    <row r="18" spans="1:6" x14ac:dyDescent="0.25">
      <c r="A18" t="s">
        <v>18</v>
      </c>
      <c r="C18" s="7">
        <v>4540362</v>
      </c>
      <c r="D18" s="2">
        <v>6797898</v>
      </c>
      <c r="E18" s="2">
        <v>7576461</v>
      </c>
      <c r="F18" s="2">
        <v>9038917</v>
      </c>
    </row>
    <row r="19" spans="1:6" x14ac:dyDescent="0.25">
      <c r="E19" s="2"/>
    </row>
    <row r="20" spans="1:6" x14ac:dyDescent="0.25">
      <c r="A20" s="24" t="s">
        <v>62</v>
      </c>
      <c r="B20" s="3">
        <f t="shared" ref="B20:D20" si="4">B17-B18</f>
        <v>92629642</v>
      </c>
      <c r="C20" s="3">
        <f t="shared" si="4"/>
        <v>90807238</v>
      </c>
      <c r="D20" s="3">
        <f t="shared" si="4"/>
        <v>135957956</v>
      </c>
      <c r="E20" s="3">
        <f>E17-E18</f>
        <v>151529230</v>
      </c>
      <c r="F20" s="3">
        <f>F17-F18</f>
        <v>180778346</v>
      </c>
    </row>
    <row r="21" spans="1:6" x14ac:dyDescent="0.25">
      <c r="A21" s="1"/>
      <c r="B21" s="1"/>
      <c r="C21" s="1"/>
      <c r="D21" s="1"/>
      <c r="E21" s="3"/>
    </row>
    <row r="22" spans="1:6" x14ac:dyDescent="0.25">
      <c r="A22" s="21" t="s">
        <v>63</v>
      </c>
      <c r="B22" s="3">
        <f t="shared" ref="B22:D22" si="5">B23+B24</f>
        <v>-32420375</v>
      </c>
      <c r="C22" s="3">
        <f t="shared" si="5"/>
        <v>-31782533</v>
      </c>
      <c r="D22" s="3">
        <f t="shared" si="5"/>
        <v>47585285</v>
      </c>
      <c r="E22" s="3">
        <f>E23+E24</f>
        <v>-53035230</v>
      </c>
      <c r="F22" s="3">
        <f>F23+F24</f>
        <v>25551656</v>
      </c>
    </row>
    <row r="23" spans="1:6" x14ac:dyDescent="0.25">
      <c r="A23" t="s">
        <v>19</v>
      </c>
      <c r="B23" s="7">
        <v>-28397581</v>
      </c>
      <c r="C23" s="7">
        <v>-26522010</v>
      </c>
      <c r="D23" s="2">
        <v>18688411</v>
      </c>
      <c r="E23" s="2">
        <v>-23965820</v>
      </c>
      <c r="F23" s="2">
        <v>26042176</v>
      </c>
    </row>
    <row r="24" spans="1:6" x14ac:dyDescent="0.25">
      <c r="A24" t="s">
        <v>20</v>
      </c>
      <c r="B24" s="7">
        <v>-4022794</v>
      </c>
      <c r="C24" s="7">
        <v>-5260523</v>
      </c>
      <c r="D24" s="2">
        <v>28896874</v>
      </c>
      <c r="E24" s="2">
        <v>-29069410</v>
      </c>
      <c r="F24" s="2">
        <v>-490520</v>
      </c>
    </row>
    <row r="25" spans="1:6" s="1" customFormat="1" x14ac:dyDescent="0.25">
      <c r="A25" s="24" t="s">
        <v>64</v>
      </c>
      <c r="B25" s="3">
        <f t="shared" ref="B25:C25" si="6">B20+B22</f>
        <v>60209267</v>
      </c>
      <c r="C25" s="3">
        <f t="shared" si="6"/>
        <v>59024705</v>
      </c>
      <c r="D25" s="3">
        <f>D20-D22</f>
        <v>88372671</v>
      </c>
      <c r="E25" s="3">
        <f>E20+E22</f>
        <v>98494000</v>
      </c>
      <c r="F25" s="3">
        <f>F20-F22</f>
        <v>155226690</v>
      </c>
    </row>
    <row r="26" spans="1:6" s="1" customFormat="1" x14ac:dyDescent="0.25">
      <c r="E26" s="3"/>
    </row>
    <row r="27" spans="1:6" x14ac:dyDescent="0.25">
      <c r="E27" s="4">
        <v>1.35</v>
      </c>
    </row>
    <row r="28" spans="1:6" x14ac:dyDescent="0.25">
      <c r="A28" s="24" t="s">
        <v>65</v>
      </c>
      <c r="B28" s="4">
        <f>B25/('1'!B33/10)</f>
        <v>6.0817441414141413</v>
      </c>
      <c r="C28" s="4">
        <f>C25/('1'!C33/10)</f>
        <v>0.80855760273972599</v>
      </c>
      <c r="D28" s="4">
        <f>D25/('1'!D33/10)</f>
        <v>1.2105845342465753</v>
      </c>
      <c r="E28" s="4">
        <f>E25/('1'!E33/10)</f>
        <v>1.3492328767123287</v>
      </c>
      <c r="F28" s="4">
        <f>F25/('1'!F33/10)</f>
        <v>1.5173674486803519</v>
      </c>
    </row>
    <row r="29" spans="1:6" x14ac:dyDescent="0.25">
      <c r="A29" s="25" t="s">
        <v>66</v>
      </c>
      <c r="B29" s="10">
        <f>'1'!B33/10</f>
        <v>9900000</v>
      </c>
      <c r="C29" s="10">
        <f>'1'!C33/10</f>
        <v>73000000</v>
      </c>
      <c r="D29" s="10">
        <f>'1'!D33/10</f>
        <v>73000000</v>
      </c>
      <c r="E29" s="10">
        <f>'1'!E33/10</f>
        <v>73000000</v>
      </c>
      <c r="F29" s="10">
        <f>'1'!F33/10</f>
        <v>102300000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pane xSplit="1" ySplit="4" topLeftCell="B20" activePane="bottomRight" state="frozen"/>
      <selection pane="topRight" activeCell="B1" sqref="B1"/>
      <selection pane="bottomLeft" activeCell="A4" sqref="A4"/>
      <selection pane="bottomRight" activeCell="K31" sqref="K31"/>
    </sheetView>
  </sheetViews>
  <sheetFormatPr defaultRowHeight="15" x14ac:dyDescent="0.25"/>
  <cols>
    <col min="1" max="1" width="49.28515625" bestFit="1" customWidth="1"/>
    <col min="2" max="4" width="16.42578125" customWidth="1"/>
    <col min="5" max="5" width="16" bestFit="1" customWidth="1"/>
    <col min="6" max="6" width="15.5703125" customWidth="1"/>
  </cols>
  <sheetData>
    <row r="1" spans="1:6" x14ac:dyDescent="0.25">
      <c r="A1" s="1" t="s">
        <v>0</v>
      </c>
      <c r="B1" s="1"/>
      <c r="C1" s="1"/>
      <c r="D1" s="1"/>
    </row>
    <row r="2" spans="1:6" x14ac:dyDescent="0.25">
      <c r="A2" s="1" t="s">
        <v>67</v>
      </c>
      <c r="B2" s="1"/>
      <c r="C2" s="1"/>
      <c r="D2" s="1"/>
    </row>
    <row r="3" spans="1:6" x14ac:dyDescent="0.25">
      <c r="A3" s="1" t="s">
        <v>45</v>
      </c>
      <c r="B3" s="1"/>
      <c r="C3" s="1"/>
      <c r="D3" s="1"/>
    </row>
    <row r="4" spans="1:6" s="1" customFormat="1" x14ac:dyDescent="0.25">
      <c r="A4"/>
      <c r="B4" s="1">
        <v>2015</v>
      </c>
      <c r="C4" s="1">
        <v>2016</v>
      </c>
      <c r="D4" s="1">
        <v>2017</v>
      </c>
      <c r="E4" s="1">
        <v>2018</v>
      </c>
      <c r="F4" s="1">
        <v>2019</v>
      </c>
    </row>
    <row r="5" spans="1:6" s="1" customFormat="1" x14ac:dyDescent="0.25">
      <c r="A5" s="24" t="s">
        <v>68</v>
      </c>
    </row>
    <row r="6" spans="1:6" x14ac:dyDescent="0.25">
      <c r="A6" s="21" t="s">
        <v>69</v>
      </c>
      <c r="B6" s="1"/>
      <c r="C6" s="1"/>
      <c r="D6" s="1"/>
      <c r="E6" s="2"/>
    </row>
    <row r="7" spans="1:6" x14ac:dyDescent="0.25">
      <c r="A7" t="s">
        <v>21</v>
      </c>
      <c r="B7" s="7">
        <v>438103575</v>
      </c>
      <c r="C7" s="7">
        <v>374559271</v>
      </c>
      <c r="D7" s="2">
        <v>564635675</v>
      </c>
      <c r="E7" s="2">
        <v>635487960</v>
      </c>
      <c r="F7" s="2">
        <v>750125650</v>
      </c>
    </row>
    <row r="8" spans="1:6" x14ac:dyDescent="0.25">
      <c r="A8" t="s">
        <v>22</v>
      </c>
      <c r="B8" s="7">
        <v>209658</v>
      </c>
      <c r="C8" s="7">
        <v>241107</v>
      </c>
      <c r="D8" s="2">
        <v>11017980</v>
      </c>
      <c r="E8" s="2">
        <v>5971690</v>
      </c>
      <c r="F8" s="2">
        <v>14564437</v>
      </c>
    </row>
    <row r="9" spans="1:6" x14ac:dyDescent="0.25">
      <c r="A9" t="s">
        <v>23</v>
      </c>
      <c r="B9" s="8">
        <v>-288800236</v>
      </c>
      <c r="C9" s="8">
        <v>-256407305</v>
      </c>
      <c r="D9" s="2">
        <v>-339163994</v>
      </c>
      <c r="E9" s="2">
        <v>-401861730</v>
      </c>
      <c r="F9" s="2">
        <v>-429631922</v>
      </c>
    </row>
    <row r="10" spans="1:6" x14ac:dyDescent="0.25">
      <c r="A10" t="s">
        <v>24</v>
      </c>
      <c r="B10" s="8">
        <v>-59295036</v>
      </c>
      <c r="C10" s="8">
        <v>-62440406</v>
      </c>
      <c r="D10" s="2">
        <v>-64622901</v>
      </c>
      <c r="E10" s="2">
        <v>-60827019</v>
      </c>
      <c r="F10" s="2">
        <v>-63290278</v>
      </c>
    </row>
    <row r="11" spans="1:6" x14ac:dyDescent="0.25">
      <c r="A11" t="s">
        <v>25</v>
      </c>
      <c r="B11" s="8">
        <v>-7810716</v>
      </c>
      <c r="C11" s="8">
        <v>-34132076</v>
      </c>
      <c r="D11" s="2">
        <v>-65899370</v>
      </c>
      <c r="E11" s="2">
        <v>-70469121</v>
      </c>
      <c r="F11" s="2">
        <v>-79684302</v>
      </c>
    </row>
    <row r="12" spans="1:6" s="1" customFormat="1" x14ac:dyDescent="0.25">
      <c r="B12" s="3">
        <f t="shared" ref="B12:D12" si="0">SUM(B7:B11)</f>
        <v>82407245</v>
      </c>
      <c r="C12" s="3">
        <f t="shared" si="0"/>
        <v>21820591</v>
      </c>
      <c r="D12" s="3">
        <f t="shared" si="0"/>
        <v>105967390</v>
      </c>
      <c r="E12" s="3">
        <f>SUM(E7:E11)</f>
        <v>108301780</v>
      </c>
      <c r="F12" s="3">
        <f>SUM(F7:F11)</f>
        <v>192083585</v>
      </c>
    </row>
    <row r="13" spans="1:6" x14ac:dyDescent="0.25">
      <c r="A13" t="s">
        <v>26</v>
      </c>
      <c r="B13" s="8">
        <v>-7551199</v>
      </c>
      <c r="C13" s="8">
        <v>-7801198</v>
      </c>
      <c r="D13" s="2">
        <v>-26598351</v>
      </c>
      <c r="E13" s="2">
        <v>-20848700</v>
      </c>
      <c r="F13" s="2">
        <v>-25294755</v>
      </c>
    </row>
    <row r="14" spans="1:6" s="1" customFormat="1" x14ac:dyDescent="0.25">
      <c r="B14" s="3">
        <f t="shared" ref="B14:D14" si="1">SUM(B12:B13)</f>
        <v>74856046</v>
      </c>
      <c r="C14" s="3">
        <f t="shared" si="1"/>
        <v>14019393</v>
      </c>
      <c r="D14" s="3">
        <f t="shared" si="1"/>
        <v>79369039</v>
      </c>
      <c r="E14" s="3">
        <f>SUM(E12:E13)</f>
        <v>87453080</v>
      </c>
      <c r="F14" s="3">
        <f>SUM(F12:F13)</f>
        <v>166788830</v>
      </c>
    </row>
    <row r="15" spans="1:6" x14ac:dyDescent="0.25">
      <c r="E15" s="2"/>
    </row>
    <row r="16" spans="1:6" x14ac:dyDescent="0.25">
      <c r="A16" s="24" t="s">
        <v>70</v>
      </c>
      <c r="B16" s="1"/>
      <c r="C16" s="1"/>
      <c r="D16" s="1"/>
      <c r="E16" s="2"/>
    </row>
    <row r="17" spans="1:6" x14ac:dyDescent="0.25">
      <c r="A17" t="s">
        <v>27</v>
      </c>
      <c r="B17">
        <v>-48342450</v>
      </c>
      <c r="C17" s="8">
        <v>-6470900</v>
      </c>
      <c r="D17" s="2">
        <v>-144784648</v>
      </c>
      <c r="E17" s="2">
        <v>-70453822</v>
      </c>
      <c r="F17" s="2">
        <v>-84235781</v>
      </c>
    </row>
    <row r="18" spans="1:6" x14ac:dyDescent="0.25">
      <c r="A18" t="s">
        <v>41</v>
      </c>
      <c r="B18">
        <v>-12448801</v>
      </c>
      <c r="C18">
        <v>-22448801</v>
      </c>
      <c r="D18" s="26"/>
      <c r="E18" s="2"/>
      <c r="F18" s="2"/>
    </row>
    <row r="19" spans="1:6" x14ac:dyDescent="0.25">
      <c r="A19" t="s">
        <v>28</v>
      </c>
      <c r="B19" s="7">
        <v>-10401337</v>
      </c>
      <c r="C19">
        <v>-158787097</v>
      </c>
      <c r="D19" s="26"/>
      <c r="E19" s="2">
        <v>-5545920</v>
      </c>
      <c r="F19" s="2">
        <v>-69842623</v>
      </c>
    </row>
    <row r="20" spans="1:6" x14ac:dyDescent="0.25">
      <c r="A20" t="s">
        <v>29</v>
      </c>
      <c r="C20">
        <v>-30568200</v>
      </c>
      <c r="D20" s="2">
        <v>-58567465</v>
      </c>
      <c r="E20" s="2">
        <v>-36585950</v>
      </c>
      <c r="F20" s="2">
        <v>-27908618</v>
      </c>
    </row>
    <row r="21" spans="1:6" x14ac:dyDescent="0.25">
      <c r="A21" t="s">
        <v>42</v>
      </c>
      <c r="C21">
        <v>-20000000</v>
      </c>
      <c r="D21" s="26"/>
      <c r="E21" s="2"/>
      <c r="F21" s="2">
        <v>-100000000</v>
      </c>
    </row>
    <row r="22" spans="1:6" x14ac:dyDescent="0.25">
      <c r="A22" t="s">
        <v>43</v>
      </c>
      <c r="C22">
        <v>-171837213</v>
      </c>
      <c r="D22" s="26"/>
      <c r="E22" s="2"/>
      <c r="F22" s="2"/>
    </row>
    <row r="23" spans="1:6" s="1" customFormat="1" x14ac:dyDescent="0.25">
      <c r="B23" s="3">
        <f t="shared" ref="B23:D23" si="2">SUM(B17:B20)</f>
        <v>-71192588</v>
      </c>
      <c r="C23" s="3">
        <f>SUM(C17:C22)</f>
        <v>-410112211</v>
      </c>
      <c r="D23" s="3">
        <f t="shared" si="2"/>
        <v>-203352113</v>
      </c>
      <c r="E23" s="3">
        <f>SUM(E17:E20)</f>
        <v>-112585692</v>
      </c>
      <c r="F23" s="3">
        <f>SUM(F17:F22)</f>
        <v>-281987022</v>
      </c>
    </row>
    <row r="24" spans="1:6" x14ac:dyDescent="0.25">
      <c r="B24" s="2"/>
      <c r="C24" s="2"/>
      <c r="D24" s="2"/>
      <c r="E24" s="2"/>
    </row>
    <row r="25" spans="1:6" x14ac:dyDescent="0.25">
      <c r="A25" s="24" t="s">
        <v>71</v>
      </c>
      <c r="B25" s="2"/>
      <c r="C25" s="2"/>
      <c r="D25" s="2"/>
      <c r="E25" s="2"/>
    </row>
    <row r="26" spans="1:6" x14ac:dyDescent="0.25">
      <c r="A26" t="s">
        <v>30</v>
      </c>
      <c r="B26" s="2">
        <v>1000000</v>
      </c>
      <c r="C26" s="2">
        <v>631000000</v>
      </c>
      <c r="D26" s="2">
        <v>0</v>
      </c>
      <c r="E26" s="2">
        <v>0</v>
      </c>
      <c r="F26" s="2">
        <v>200000000</v>
      </c>
    </row>
    <row r="27" spans="1:6" x14ac:dyDescent="0.25">
      <c r="A27" s="27" t="s">
        <v>77</v>
      </c>
      <c r="B27" s="2"/>
      <c r="C27" s="2"/>
      <c r="D27" s="2"/>
      <c r="E27" s="2"/>
      <c r="F27" s="2">
        <v>-15900000</v>
      </c>
    </row>
    <row r="28" spans="1:6" s="1" customFormat="1" x14ac:dyDescent="0.25">
      <c r="B28" s="3">
        <f>SUM(B26)</f>
        <v>1000000</v>
      </c>
      <c r="C28" s="3">
        <f>SUM(C26+C27)</f>
        <v>631000000</v>
      </c>
      <c r="D28" s="3">
        <f t="shared" ref="D28:F28" si="3">SUM(D26+D27)</f>
        <v>0</v>
      </c>
      <c r="E28" s="3">
        <f t="shared" si="3"/>
        <v>0</v>
      </c>
      <c r="F28" s="3">
        <f t="shared" si="3"/>
        <v>184100000</v>
      </c>
    </row>
    <row r="29" spans="1:6" x14ac:dyDescent="0.25">
      <c r="B29" s="2"/>
      <c r="C29" s="2"/>
      <c r="D29" s="2"/>
      <c r="E29" s="2"/>
    </row>
    <row r="30" spans="1:6" s="1" customFormat="1" x14ac:dyDescent="0.25">
      <c r="A30" s="1" t="s">
        <v>72</v>
      </c>
      <c r="B30" s="3">
        <f t="shared" ref="B30:D30" si="4">B14+B23+B28</f>
        <v>4663458</v>
      </c>
      <c r="C30" s="3">
        <f t="shared" si="4"/>
        <v>234907182</v>
      </c>
      <c r="D30" s="3">
        <f t="shared" si="4"/>
        <v>-123983074</v>
      </c>
      <c r="E30" s="3">
        <f>E14+E23+E28</f>
        <v>-25132612</v>
      </c>
      <c r="F30" s="3">
        <f>F14+F23+F28</f>
        <v>68901808</v>
      </c>
    </row>
    <row r="31" spans="1:6" x14ac:dyDescent="0.25">
      <c r="A31" s="25" t="s">
        <v>73</v>
      </c>
      <c r="B31" s="7">
        <v>1224665</v>
      </c>
      <c r="C31" s="7">
        <v>5888123</v>
      </c>
      <c r="D31" s="2">
        <v>240795305</v>
      </c>
      <c r="E31" s="2">
        <v>116812231</v>
      </c>
      <c r="F31" s="2">
        <v>91679619</v>
      </c>
    </row>
    <row r="32" spans="1:6" s="1" customFormat="1" x14ac:dyDescent="0.25">
      <c r="A32" s="24" t="s">
        <v>74</v>
      </c>
      <c r="B32" s="3">
        <f t="shared" ref="B32:D32" si="5">SUM(B30:B31)</f>
        <v>5888123</v>
      </c>
      <c r="C32" s="3">
        <f t="shared" si="5"/>
        <v>240795305</v>
      </c>
      <c r="D32" s="3">
        <f t="shared" si="5"/>
        <v>116812231</v>
      </c>
      <c r="E32" s="3">
        <f>SUM(E30:E31)</f>
        <v>91679619</v>
      </c>
      <c r="F32" s="3">
        <f>SUM(F30:F31)</f>
        <v>160581427</v>
      </c>
    </row>
    <row r="33" spans="1:6" x14ac:dyDescent="0.25">
      <c r="B33" s="2"/>
      <c r="C33" s="2"/>
      <c r="D33" s="2"/>
      <c r="E33" s="2"/>
    </row>
    <row r="34" spans="1:6" x14ac:dyDescent="0.25">
      <c r="A34" s="24" t="s">
        <v>75</v>
      </c>
      <c r="B34" s="4">
        <f>B14/('1'!B33/10)</f>
        <v>7.5612167676767674</v>
      </c>
      <c r="C34" s="4">
        <f>C14/('1'!C33/10)</f>
        <v>0.1920464794520548</v>
      </c>
      <c r="D34" s="4">
        <f>D14/('1'!D33/10)</f>
        <v>1.087247109589041</v>
      </c>
      <c r="E34" s="4">
        <f>E14/('1'!E33/10)</f>
        <v>1.1979873972602739</v>
      </c>
      <c r="F34" s="4">
        <f>F14/('1'!F33/10)</f>
        <v>1.6303893450635387</v>
      </c>
    </row>
    <row r="35" spans="1:6" x14ac:dyDescent="0.25">
      <c r="A35" s="24" t="s">
        <v>76</v>
      </c>
      <c r="B35" s="10">
        <f>'1'!B33/10</f>
        <v>9900000</v>
      </c>
      <c r="C35" s="10">
        <f>'1'!C33/10</f>
        <v>73000000</v>
      </c>
      <c r="D35" s="10">
        <f>'1'!D33/10</f>
        <v>73000000</v>
      </c>
      <c r="E35" s="10">
        <f>'1'!E33/10</f>
        <v>73000000</v>
      </c>
      <c r="F35" s="10">
        <f>'1'!F33/10</f>
        <v>102300000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D17" sqref="D17"/>
    </sheetView>
  </sheetViews>
  <sheetFormatPr defaultRowHeight="15" x14ac:dyDescent="0.25"/>
  <cols>
    <col min="1" max="1" width="16.5703125" bestFit="1" customWidth="1"/>
    <col min="2" max="4" width="16.5703125" customWidth="1"/>
  </cols>
  <sheetData>
    <row r="1" spans="1:10" x14ac:dyDescent="0.25">
      <c r="A1" s="1" t="s">
        <v>0</v>
      </c>
    </row>
    <row r="2" spans="1:10" x14ac:dyDescent="0.25">
      <c r="A2" s="1" t="s">
        <v>31</v>
      </c>
    </row>
    <row r="3" spans="1:10" x14ac:dyDescent="0.25">
      <c r="A3" s="1" t="s">
        <v>45</v>
      </c>
    </row>
    <row r="4" spans="1:10" x14ac:dyDescent="0.25">
      <c r="B4" s="1">
        <v>2015</v>
      </c>
      <c r="C4" s="1">
        <v>2016</v>
      </c>
      <c r="D4" s="1">
        <v>2017</v>
      </c>
      <c r="E4" s="1">
        <v>2018</v>
      </c>
      <c r="F4" s="1"/>
      <c r="G4" s="1"/>
      <c r="H4" s="1"/>
      <c r="I4" s="1"/>
      <c r="J4" s="1"/>
    </row>
    <row r="5" spans="1:10" x14ac:dyDescent="0.25">
      <c r="A5" t="s">
        <v>32</v>
      </c>
      <c r="B5" s="5">
        <f>'2'!B25/'1'!B16</f>
        <v>0.15719633587772228</v>
      </c>
      <c r="C5" s="5">
        <f>'2'!C25/'1'!C16</f>
        <v>6.2434977586069508E-2</v>
      </c>
      <c r="D5" s="5">
        <f>'2'!D25/'1'!D16</f>
        <v>8.2003467425318249E-2</v>
      </c>
      <c r="E5" s="5">
        <f>'2'!E25/'1'!E16</f>
        <v>8.0734941912609326E-2</v>
      </c>
    </row>
    <row r="6" spans="1:10" x14ac:dyDescent="0.25">
      <c r="A6" t="s">
        <v>33</v>
      </c>
      <c r="B6" s="5">
        <f>'2'!B25/'1'!B32</f>
        <v>0.37817689971526597</v>
      </c>
      <c r="C6" s="5">
        <f>'2'!C25/'1'!C32</f>
        <v>6.9503466590005891E-2</v>
      </c>
      <c r="D6" s="5">
        <f>'2'!D25/'1'!D32</f>
        <v>9.4253460830055147E-2</v>
      </c>
      <c r="E6" s="5">
        <f>'2'!E25/'1'!E32</f>
        <v>9.5062193683051313E-2</v>
      </c>
    </row>
    <row r="7" spans="1:10" x14ac:dyDescent="0.25">
      <c r="A7" t="s">
        <v>34</v>
      </c>
    </row>
    <row r="8" spans="1:10" x14ac:dyDescent="0.25">
      <c r="A8" t="s">
        <v>35</v>
      </c>
      <c r="B8" s="4">
        <f>'1'!B10/'1'!B24</f>
        <v>1.0225545659060793</v>
      </c>
      <c r="C8" s="4">
        <f>'1'!C10/'1'!C24</f>
        <v>7.4696340656610269</v>
      </c>
      <c r="D8" s="4">
        <f>'1'!D10/'1'!D24</f>
        <v>5.3111455996586523</v>
      </c>
      <c r="E8" s="4">
        <f>'1'!E10/'1'!E24</f>
        <v>4.853037610895635</v>
      </c>
    </row>
    <row r="9" spans="1:10" x14ac:dyDescent="0.25">
      <c r="A9" t="s">
        <v>36</v>
      </c>
      <c r="B9" s="5">
        <f>'2'!B25/'2'!B5</f>
        <v>0.13840443757659518</v>
      </c>
      <c r="C9" s="5">
        <f>'2'!C25/'2'!C5</f>
        <v>0.13270607275287016</v>
      </c>
      <c r="D9" s="5">
        <f>'2'!D25/'2'!D5</f>
        <v>0.14329668338605359</v>
      </c>
      <c r="E9" s="5">
        <f>'2'!E25/'2'!E5</f>
        <v>0.14923986823059374</v>
      </c>
    </row>
    <row r="10" spans="1:10" x14ac:dyDescent="0.25">
      <c r="A10" t="s">
        <v>37</v>
      </c>
      <c r="B10" s="5">
        <f>'2'!B13/'2'!B5</f>
        <v>0.21244795932091193</v>
      </c>
      <c r="C10" s="5">
        <f>'2'!C13/'2'!C5</f>
        <v>0.21245917657512903</v>
      </c>
      <c r="D10" s="5">
        <f>'2'!D13/'2'!D5</f>
        <v>0.21439954042670961</v>
      </c>
      <c r="E10" s="5">
        <f>'2'!E13/'2'!E5</f>
        <v>0.23209821005798587</v>
      </c>
    </row>
    <row r="11" spans="1:10" x14ac:dyDescent="0.25">
      <c r="A11" t="s">
        <v>38</v>
      </c>
      <c r="B11" s="5">
        <f>'2'!B25/'1'!B32</f>
        <v>0.37817689971526597</v>
      </c>
      <c r="C11" s="5">
        <f>'2'!C25/'1'!C32</f>
        <v>6.9503466590005891E-2</v>
      </c>
      <c r="D11" s="5">
        <f>'2'!D25/'1'!D32</f>
        <v>9.4253460830055147E-2</v>
      </c>
      <c r="E11" s="5">
        <f>'2'!E25/'1'!E32</f>
        <v>9.5062193683051313E-2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nahida</dc:creator>
  <cp:lastModifiedBy>Anik</cp:lastModifiedBy>
  <dcterms:created xsi:type="dcterms:W3CDTF">2019-01-21T08:09:48Z</dcterms:created>
  <dcterms:modified xsi:type="dcterms:W3CDTF">2020-04-12T10:46:19Z</dcterms:modified>
</cp:coreProperties>
</file>