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A\"/>
    </mc:Choice>
  </mc:AlternateContent>
  <bookViews>
    <workbookView xWindow="240" yWindow="60" windowWidth="20115" windowHeight="801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C48" i="1" l="1"/>
  <c r="D48" i="1"/>
  <c r="E48" i="1"/>
  <c r="F48" i="1"/>
  <c r="G48" i="1"/>
  <c r="H48" i="1"/>
  <c r="B48" i="1"/>
  <c r="H42" i="3" l="1"/>
  <c r="I42" i="3"/>
  <c r="H32" i="3"/>
  <c r="I32" i="3"/>
  <c r="I17" i="3"/>
  <c r="H17" i="3"/>
  <c r="I39" i="2"/>
  <c r="J39" i="2"/>
  <c r="K39" i="2"/>
  <c r="H39" i="2"/>
  <c r="H9" i="2"/>
  <c r="G5" i="4" s="1"/>
  <c r="H41" i="2"/>
  <c r="I41" i="2"/>
  <c r="H29" i="2"/>
  <c r="I29" i="2"/>
  <c r="H32" i="2"/>
  <c r="I32" i="2"/>
  <c r="H13" i="2"/>
  <c r="I13" i="2"/>
  <c r="I9" i="2"/>
  <c r="I14" i="2" s="1"/>
  <c r="H44" i="1"/>
  <c r="H28" i="1"/>
  <c r="H36" i="1" s="1"/>
  <c r="I28" i="1"/>
  <c r="I36" i="1" s="1"/>
  <c r="I17" i="1"/>
  <c r="H17" i="1"/>
  <c r="H14" i="1"/>
  <c r="I14" i="1"/>
  <c r="H10" i="1"/>
  <c r="I10" i="1"/>
  <c r="H6" i="1"/>
  <c r="I6" i="1"/>
  <c r="I23" i="1" l="1"/>
  <c r="H23" i="1"/>
  <c r="I30" i="2"/>
  <c r="I40" i="2" s="1"/>
  <c r="I33" i="3"/>
  <c r="H45" i="1"/>
  <c r="H14" i="2"/>
  <c r="H30" i="2" s="1"/>
  <c r="G6" i="4" s="1"/>
  <c r="H33" i="3"/>
  <c r="H47" i="1"/>
  <c r="E47" i="3"/>
  <c r="E17" i="3"/>
  <c r="E14" i="1"/>
  <c r="H48" i="3" l="1"/>
  <c r="H51" i="3" s="1"/>
  <c r="H53" i="3"/>
  <c r="H40" i="2"/>
  <c r="H44" i="2" s="1"/>
  <c r="H47" i="2" l="1"/>
  <c r="G9" i="4"/>
  <c r="G7" i="4"/>
  <c r="G8" i="4"/>
  <c r="C9" i="2"/>
  <c r="B5" i="4" s="1"/>
  <c r="D9" i="2"/>
  <c r="C5" i="4" s="1"/>
  <c r="E9" i="2"/>
  <c r="D5" i="4" s="1"/>
  <c r="F9" i="2"/>
  <c r="E5" i="4" s="1"/>
  <c r="G9" i="2"/>
  <c r="F5" i="4" s="1"/>
  <c r="B9" i="2"/>
  <c r="B47" i="3" l="1"/>
  <c r="B42" i="3"/>
  <c r="B14" i="1"/>
  <c r="C17" i="3"/>
  <c r="C29" i="2"/>
  <c r="B29" i="2"/>
  <c r="C47" i="3"/>
  <c r="D47" i="3"/>
  <c r="C42" i="3"/>
  <c r="D42" i="3"/>
  <c r="E42" i="3"/>
  <c r="B41" i="2"/>
  <c r="C41" i="2"/>
  <c r="D41" i="2"/>
  <c r="E41" i="2"/>
  <c r="B39" i="2"/>
  <c r="C39" i="2"/>
  <c r="D39" i="2"/>
  <c r="E39" i="2"/>
  <c r="B13" i="2"/>
  <c r="C13" i="2"/>
  <c r="D13" i="2"/>
  <c r="E13" i="2"/>
  <c r="E14" i="2" s="1"/>
  <c r="D17" i="1"/>
  <c r="E17" i="1"/>
  <c r="B44" i="1"/>
  <c r="B47" i="1" s="1"/>
  <c r="C44" i="1"/>
  <c r="C47" i="1" s="1"/>
  <c r="D44" i="1"/>
  <c r="D47" i="1" s="1"/>
  <c r="E44" i="1"/>
  <c r="B28" i="1"/>
  <c r="B36" i="1" s="1"/>
  <c r="C28" i="1"/>
  <c r="C36" i="1" s="1"/>
  <c r="C45" i="1" s="1"/>
  <c r="D28" i="1"/>
  <c r="D36" i="1" s="1"/>
  <c r="D45" i="1" s="1"/>
  <c r="E28" i="1"/>
  <c r="E36" i="1" s="1"/>
  <c r="B17" i="1"/>
  <c r="C17" i="1"/>
  <c r="C14" i="1"/>
  <c r="D14" i="1"/>
  <c r="B10" i="1"/>
  <c r="C10" i="1"/>
  <c r="D10" i="1"/>
  <c r="E10" i="1"/>
  <c r="B6" i="1"/>
  <c r="C6" i="1"/>
  <c r="D6" i="1"/>
  <c r="E6" i="1"/>
  <c r="E23" i="1" s="1"/>
  <c r="F47" i="3"/>
  <c r="F42" i="3"/>
  <c r="B32" i="3"/>
  <c r="C32" i="3"/>
  <c r="D32" i="3"/>
  <c r="E32" i="3"/>
  <c r="E33" i="3" s="1"/>
  <c r="F32" i="3"/>
  <c r="B17" i="3"/>
  <c r="D17" i="3"/>
  <c r="F17" i="3"/>
  <c r="F41" i="2"/>
  <c r="F39" i="2"/>
  <c r="B32" i="2"/>
  <c r="C32" i="2"/>
  <c r="D32" i="2"/>
  <c r="E32" i="2"/>
  <c r="F32" i="2"/>
  <c r="D29" i="2"/>
  <c r="E29" i="2"/>
  <c r="F29" i="2"/>
  <c r="F13" i="2"/>
  <c r="F14" i="2" s="1"/>
  <c r="F44" i="1"/>
  <c r="F47" i="1" s="1"/>
  <c r="F28" i="1"/>
  <c r="F36" i="1" s="1"/>
  <c r="F45" i="1" s="1"/>
  <c r="F17" i="1"/>
  <c r="F14" i="1"/>
  <c r="F10" i="1"/>
  <c r="F6" i="1"/>
  <c r="G47" i="3"/>
  <c r="G42" i="3"/>
  <c r="G32" i="3"/>
  <c r="G17" i="3"/>
  <c r="G41" i="2"/>
  <c r="G39" i="2"/>
  <c r="G32" i="2"/>
  <c r="G29" i="2"/>
  <c r="G13" i="2"/>
  <c r="G14" i="2" s="1"/>
  <c r="G30" i="2" s="1"/>
  <c r="G44" i="1"/>
  <c r="G47" i="1" s="1"/>
  <c r="G36" i="1"/>
  <c r="G28" i="1"/>
  <c r="G17" i="1"/>
  <c r="G14" i="1"/>
  <c r="G10" i="1"/>
  <c r="G6" i="1"/>
  <c r="G33" i="3" l="1"/>
  <c r="G53" i="3" s="1"/>
  <c r="G48" i="3"/>
  <c r="G51" i="3" s="1"/>
  <c r="G40" i="2"/>
  <c r="G44" i="2" s="1"/>
  <c r="F6" i="4"/>
  <c r="G23" i="1"/>
  <c r="G45" i="1"/>
  <c r="E48" i="3"/>
  <c r="E51" i="3" s="1"/>
  <c r="E53" i="3"/>
  <c r="E45" i="1"/>
  <c r="E47" i="1"/>
  <c r="E30" i="2"/>
  <c r="C23" i="1"/>
  <c r="B33" i="3"/>
  <c r="B14" i="2"/>
  <c r="B30" i="2" s="1"/>
  <c r="B40" i="2" s="1"/>
  <c r="B44" i="2" s="1"/>
  <c r="B47" i="2" s="1"/>
  <c r="B45" i="1"/>
  <c r="B23" i="1"/>
  <c r="C33" i="3"/>
  <c r="C14" i="2"/>
  <c r="C30" i="2" s="1"/>
  <c r="D33" i="3"/>
  <c r="D14" i="2"/>
  <c r="D30" i="2" s="1"/>
  <c r="D23" i="1"/>
  <c r="F33" i="3"/>
  <c r="F30" i="2"/>
  <c r="F23" i="1"/>
  <c r="C48" i="3" l="1"/>
  <c r="C51" i="3" s="1"/>
  <c r="C53" i="3"/>
  <c r="B48" i="3"/>
  <c r="B51" i="3" s="1"/>
  <c r="B53" i="3"/>
  <c r="G47" i="2"/>
  <c r="F9" i="4"/>
  <c r="F8" i="4"/>
  <c r="F7" i="4"/>
  <c r="F48" i="3"/>
  <c r="F51" i="3" s="1"/>
  <c r="F53" i="3"/>
  <c r="C40" i="2"/>
  <c r="C44" i="2" s="1"/>
  <c r="B6" i="4"/>
  <c r="D40" i="2"/>
  <c r="C6" i="4"/>
  <c r="F40" i="2"/>
  <c r="F44" i="2" s="1"/>
  <c r="E6" i="4"/>
  <c r="D48" i="3"/>
  <c r="D51" i="3" s="1"/>
  <c r="D53" i="3"/>
  <c r="E40" i="2"/>
  <c r="E44" i="2" s="1"/>
  <c r="D8" i="4" s="1"/>
  <c r="D6" i="4"/>
  <c r="D44" i="2"/>
  <c r="F47" i="2" l="1"/>
  <c r="E9" i="4"/>
  <c r="E7" i="4"/>
  <c r="E8" i="4"/>
  <c r="C47" i="2"/>
  <c r="B9" i="4"/>
  <c r="B8" i="4"/>
  <c r="B7" i="4"/>
  <c r="D47" i="2"/>
  <c r="C9" i="4"/>
  <c r="C8" i="4"/>
  <c r="C7" i="4"/>
  <c r="E47" i="2"/>
  <c r="D7" i="4"/>
  <c r="D9" i="4"/>
</calcChain>
</file>

<file path=xl/sharedStrings.xml><?xml version="1.0" encoding="utf-8"?>
<sst xmlns="http://schemas.openxmlformats.org/spreadsheetml/2006/main" count="133" uniqueCount="126">
  <si>
    <t>ICB Islami Bank Limited</t>
  </si>
  <si>
    <t>In Bangladesh</t>
  </si>
  <si>
    <t>Outside Bangladesh</t>
  </si>
  <si>
    <t>Government</t>
  </si>
  <si>
    <t>Others</t>
  </si>
  <si>
    <t>Investments</t>
  </si>
  <si>
    <t>General Investments etc.</t>
  </si>
  <si>
    <t>Bills purchased and discounted</t>
  </si>
  <si>
    <t>Other assets</t>
  </si>
  <si>
    <t>Liabilities</t>
  </si>
  <si>
    <t>Placement from banks &amp; other financial institutions</t>
  </si>
  <si>
    <t>Al-wadeeah current and other deposit accounts</t>
  </si>
  <si>
    <t>Bills payable</t>
  </si>
  <si>
    <t>Mudaraba savings deposits</t>
  </si>
  <si>
    <t>Mudaraba term deposits</t>
  </si>
  <si>
    <t>Bearer certificate of deposit</t>
  </si>
  <si>
    <t>Other mudaraba deposits</t>
  </si>
  <si>
    <t>Other liabilities</t>
  </si>
  <si>
    <t>Paid up capital</t>
  </si>
  <si>
    <t>Statutory reserve</t>
  </si>
  <si>
    <t>Other reserve</t>
  </si>
  <si>
    <t>Revaluation Gain on Investment in HTM Securities</t>
  </si>
  <si>
    <t>Surplus/(deficit) in profit and loss account / Retained earnings</t>
  </si>
  <si>
    <t>ICB Islamic Bank Limited</t>
  </si>
  <si>
    <t>Investment Income</t>
  </si>
  <si>
    <t>Profit paid on deposits</t>
  </si>
  <si>
    <t>Income from investments in shares and securities</t>
  </si>
  <si>
    <t>Commission, Exchange and Brokerage</t>
  </si>
  <si>
    <t>Other operating income</t>
  </si>
  <si>
    <t>Salary and Allowances</t>
  </si>
  <si>
    <t>Rent, Taxes, Insurance and Electricity</t>
  </si>
  <si>
    <t>Legal expenses</t>
  </si>
  <si>
    <t>Postage, Stamp and Telecommunication</t>
  </si>
  <si>
    <t>Stationery, Printing and Advertisements</t>
  </si>
  <si>
    <t>Managing Director's salary and fees</t>
  </si>
  <si>
    <t>Directors' fees &amp; expenses</t>
  </si>
  <si>
    <t>Shariah Supervisory Committee's fees &amp; expenses</t>
  </si>
  <si>
    <t>Auditors' fees</t>
  </si>
  <si>
    <t>Charges on investment losses</t>
  </si>
  <si>
    <t>Depreciation and repair of Bank's assets</t>
  </si>
  <si>
    <t>Zakat expenses</t>
  </si>
  <si>
    <t>Other expenses</t>
  </si>
  <si>
    <t>Specific provision</t>
  </si>
  <si>
    <t>General provision</t>
  </si>
  <si>
    <t>Provision for off-balance sheet items</t>
  </si>
  <si>
    <t>Provision for diminution in value of investments</t>
  </si>
  <si>
    <t>Provision for contingency</t>
  </si>
  <si>
    <t>Other provisions</t>
  </si>
  <si>
    <t>Current tax</t>
  </si>
  <si>
    <t>Deferred tax</t>
  </si>
  <si>
    <t>Investment income receipts in cash</t>
  </si>
  <si>
    <t>Dividend receipts</t>
  </si>
  <si>
    <t>Fees and commission receipts in cash</t>
  </si>
  <si>
    <t>Recoveries of lnvestments previously written off</t>
  </si>
  <si>
    <t>Cash payments to employees</t>
  </si>
  <si>
    <t>Cash payments to suppliers</t>
  </si>
  <si>
    <t>Income taxes paid</t>
  </si>
  <si>
    <t>Receipts from other operating activities</t>
  </si>
  <si>
    <t>Payments for other operating activities</t>
  </si>
  <si>
    <t>Increase / (decrease) in operating assets and liabilities</t>
  </si>
  <si>
    <t>Statutory deposits</t>
  </si>
  <si>
    <t>(Purchase)/Maturity of trading securities (Treasury bills</t>
  </si>
  <si>
    <t>Investments to other banks</t>
  </si>
  <si>
    <t>Investments to customers</t>
  </si>
  <si>
    <t>Deposits from other banks / borrowings</t>
  </si>
  <si>
    <t>Deposits received from customers</t>
  </si>
  <si>
    <t>Other liabilities account of customers</t>
  </si>
  <si>
    <t>Trading liabilities</t>
  </si>
  <si>
    <t>Debentures</t>
  </si>
  <si>
    <t>Proceeds from sale of securities</t>
  </si>
  <si>
    <t>Payments for purchases of securities</t>
  </si>
  <si>
    <t>Purchase of property, plant and equipment</t>
  </si>
  <si>
    <t>Payment against lease obligation</t>
  </si>
  <si>
    <t>Proceeds from sale of property, plant and equipment</t>
  </si>
  <si>
    <t>Increase in paid-up capital</t>
  </si>
  <si>
    <t>Dividend paid</t>
  </si>
  <si>
    <t>Effects of exchange rate changes on cash and cash equivalents</t>
  </si>
  <si>
    <t>Balance with Bangladesh Bank and its agent banks</t>
  </si>
  <si>
    <t>Cash In hand (including foreign currencies)</t>
  </si>
  <si>
    <t>Payment from banks &amp; other financial institutions</t>
  </si>
  <si>
    <t>Ratio</t>
  </si>
  <si>
    <t>Operating Margin</t>
  </si>
  <si>
    <t>Net Margin</t>
  </si>
  <si>
    <t>Capital to Risk Weighted Assets Ratio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</si>
  <si>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</si>
  <si>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</si>
  <si>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</si>
  <si>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</si>
  <si>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</si>
  <si>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As at 31 December</t>
  </si>
  <si>
    <t>Property and Assets</t>
  </si>
  <si>
    <t>Cash</t>
  </si>
  <si>
    <t>Balance with Other Banks and Financial Institutions</t>
  </si>
  <si>
    <t>Placement with Banks &amp; Other Financial Institutions</t>
  </si>
  <si>
    <t>Investments in shares &amp; Securities</t>
  </si>
  <si>
    <t>Fixed Assets including Premises, Furniture and Fixtures</t>
  </si>
  <si>
    <t>Other Assets</t>
  </si>
  <si>
    <t>Non-Banking Assets</t>
  </si>
  <si>
    <t>Liabilities and Capital</t>
  </si>
  <si>
    <t>Placement from Banks &amp; Other Financial Institutions</t>
  </si>
  <si>
    <t>Deposits and Other Accounts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</si>
  <si>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</si>
  <si>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</si>
  <si>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</si>
  <si>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</si>
  <si>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</si>
  <si>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</si>
  <si>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</si>
  <si>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</si>
  <si>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</si>
  <si>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</si>
  <si>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</si>
  <si>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</si>
  <si>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</si>
  <si>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</si>
  <si>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</si>
  <si>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</si>
  <si>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</si>
  <si>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</si>
  <si>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</si>
  <si>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</si>
  <si>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</si>
  <si>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</si>
  <si>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Balance Sheet</t>
  </si>
  <si>
    <t>Income Statement</t>
  </si>
  <si>
    <t>Cash Flows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</si>
</sst>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3" fontId="0" fillId="0" borderId="0" xfId="0" applyNumberFormat="1"/>
    <xf numFmtId="43" fontId="0" fillId="0" borderId="0" xfId="1" applyFont="1"/>
    <xf numFmtId="164" fontId="0" fillId="0" borderId="0" xfId="1" applyNumberFormat="1" applyFont="1"/>
    <xf numFmtId="164" fontId="2" fillId="0" borderId="0" xfId="1" applyNumberFormat="1" applyFont="1"/>
    <xf numFmtId="3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0" fontId="2" fillId="0" borderId="0" xfId="0" applyFont="1" applyAlignment="1">
      <alignment wrapText="1"/>
    </xf>
    <xf numFmtId="164" fontId="0" fillId="0" borderId="0" xfId="1" applyNumberFormat="1" applyFont="1" applyAlignment="1">
      <alignment horizontal="right"/>
    </xf>
    <xf numFmtId="0" fontId="2" fillId="0" borderId="0" xfId="0" applyFont="1" applyAlignment="1">
      <alignment horizontal="center"/>
    </xf>
    <xf numFmtId="10" fontId="0" fillId="0" borderId="0" xfId="2" applyNumberFormat="1" applyFont="1"/>
    <xf numFmtId="0" fontId="3" fillId="0" borderId="0" xfId="0" applyFont="1"/>
    <xf numFmtId="1" fontId="3" fillId="0" borderId="0" xfId="1" applyNumberFormat="1" applyFont="1" applyAlignment="1">
      <alignment horizontal="center"/>
    </xf>
    <xf numFmtId="9" fontId="0" fillId="0" borderId="0" xfId="0" applyNumberFormat="1"/>
    <xf numFmtId="10" fontId="0" fillId="0" borderId="0" xfId="0" applyNumberFormat="1"/>
    <xf numFmtId="43" fontId="0" fillId="0" borderId="0" xfId="0" applyNumberFormat="1"/>
    <xf numFmtId="43" fontId="0" fillId="0" borderId="0" xfId="1" applyNumberFormat="1" applyFont="1"/>
    <xf numFmtId="0" fontId="2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4" fillId="0" borderId="0" xfId="0" applyFont="1" applyFill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pane xSplit="1" ySplit="4" topLeftCell="B8" activePane="bottomRight" state="frozen"/>
      <selection pane="topRight" activeCell="B1" sqref="B1"/>
      <selection pane="bottomLeft" activeCell="A3" sqref="A3"/>
      <selection pane="bottomRight" activeCell="E23" sqref="E23"/>
    </sheetView>
  </sheetViews>
  <sheetFormatPr defaultRowHeight="15" x14ac:dyDescent="0.25"/>
  <cols>
    <col min="1" max="1" width="57.28515625" bestFit="1" customWidth="1"/>
    <col min="2" max="2" width="20" bestFit="1" customWidth="1"/>
    <col min="3" max="3" width="19" bestFit="1" customWidth="1"/>
    <col min="4" max="6" width="16" bestFit="1" customWidth="1"/>
    <col min="7" max="7" width="18.7109375" bestFit="1" customWidth="1"/>
    <col min="8" max="8" width="16" bestFit="1" customWidth="1"/>
  </cols>
  <sheetData>
    <row r="1" spans="1:9" x14ac:dyDescent="0.25">
      <c r="A1" s="1" t="s">
        <v>0</v>
      </c>
    </row>
    <row r="2" spans="1:9" x14ac:dyDescent="0.25">
      <c r="A2" s="1" t="s">
        <v>123</v>
      </c>
    </row>
    <row r="3" spans="1:9" x14ac:dyDescent="0.25">
      <c r="A3" t="s">
        <v>89</v>
      </c>
    </row>
    <row r="4" spans="1:9" x14ac:dyDescent="0.25">
      <c r="B4" s="13">
        <v>2012</v>
      </c>
      <c r="C4" s="13">
        <v>2013</v>
      </c>
      <c r="D4" s="13">
        <v>2014</v>
      </c>
      <c r="E4" s="13">
        <v>2015</v>
      </c>
      <c r="F4" s="13">
        <v>2016</v>
      </c>
      <c r="G4" s="13">
        <v>2017</v>
      </c>
      <c r="H4" s="13">
        <v>2018</v>
      </c>
    </row>
    <row r="5" spans="1:9" x14ac:dyDescent="0.25">
      <c r="A5" s="21" t="s">
        <v>90</v>
      </c>
    </row>
    <row r="6" spans="1:9" x14ac:dyDescent="0.25">
      <c r="A6" s="22" t="s">
        <v>91</v>
      </c>
      <c r="B6" s="7">
        <f t="shared" ref="B6:E6" si="0">B7+B8</f>
        <v>1231964931</v>
      </c>
      <c r="C6" s="7">
        <f t="shared" si="0"/>
        <v>1143973181</v>
      </c>
      <c r="D6" s="7">
        <f t="shared" si="0"/>
        <v>1093223843</v>
      </c>
      <c r="E6" s="7">
        <f t="shared" si="0"/>
        <v>1151215599</v>
      </c>
      <c r="F6" s="8">
        <f>F7+F8</f>
        <v>1160701797</v>
      </c>
      <c r="G6" s="8">
        <f>G7+G8</f>
        <v>855784491</v>
      </c>
      <c r="H6" s="8">
        <f t="shared" ref="H6:I6" si="1">H7+H8</f>
        <v>863772817</v>
      </c>
      <c r="I6" s="8">
        <f t="shared" si="1"/>
        <v>0</v>
      </c>
    </row>
    <row r="7" spans="1:9" x14ac:dyDescent="0.25">
      <c r="A7" t="s">
        <v>78</v>
      </c>
      <c r="B7" s="6">
        <v>269166529</v>
      </c>
      <c r="C7" s="6">
        <v>292413847</v>
      </c>
      <c r="D7" s="6">
        <v>170089960</v>
      </c>
      <c r="E7" s="6">
        <v>223248063</v>
      </c>
      <c r="F7" s="6">
        <v>210074177</v>
      </c>
      <c r="G7" s="4">
        <v>222607517</v>
      </c>
      <c r="H7" s="4">
        <v>226691032</v>
      </c>
    </row>
    <row r="8" spans="1:9" x14ac:dyDescent="0.25">
      <c r="A8" t="s">
        <v>77</v>
      </c>
      <c r="B8" s="6">
        <v>962798402</v>
      </c>
      <c r="C8" s="6">
        <v>851559334</v>
      </c>
      <c r="D8" s="6">
        <v>923133883</v>
      </c>
      <c r="E8" s="6">
        <v>927967536</v>
      </c>
      <c r="F8" s="6">
        <v>950627620</v>
      </c>
      <c r="G8" s="6">
        <v>633176974</v>
      </c>
      <c r="H8" s="4">
        <v>637081785</v>
      </c>
    </row>
    <row r="9" spans="1:9" x14ac:dyDescent="0.25">
      <c r="B9" s="6"/>
      <c r="C9" s="6"/>
      <c r="D9" s="6"/>
      <c r="E9" s="6"/>
      <c r="F9" s="6"/>
      <c r="G9" s="6"/>
    </row>
    <row r="10" spans="1:9" x14ac:dyDescent="0.25">
      <c r="A10" s="23" t="s">
        <v>92</v>
      </c>
      <c r="B10" s="7">
        <f t="shared" ref="B10:E10" si="2">B11+B12</f>
        <v>77827824</v>
      </c>
      <c r="C10" s="7">
        <f t="shared" si="2"/>
        <v>57442448</v>
      </c>
      <c r="D10" s="7">
        <f t="shared" si="2"/>
        <v>99202896</v>
      </c>
      <c r="E10" s="7">
        <f t="shared" si="2"/>
        <v>108382776</v>
      </c>
      <c r="F10" s="7">
        <f>F11+F12</f>
        <v>29393819</v>
      </c>
      <c r="G10" s="7">
        <f>G11+G12</f>
        <v>40870946</v>
      </c>
      <c r="H10" s="7">
        <f t="shared" ref="H10:I10" si="3">H11+H12</f>
        <v>24573890</v>
      </c>
      <c r="I10" s="7">
        <f t="shared" si="3"/>
        <v>0</v>
      </c>
    </row>
    <row r="11" spans="1:9" x14ac:dyDescent="0.25">
      <c r="A11" t="s">
        <v>1</v>
      </c>
      <c r="B11" s="6">
        <v>48185293</v>
      </c>
      <c r="C11" s="6">
        <v>20946793</v>
      </c>
      <c r="D11" s="6">
        <v>61596070</v>
      </c>
      <c r="E11" s="6">
        <v>82046763</v>
      </c>
      <c r="F11" s="6">
        <v>24386162</v>
      </c>
      <c r="G11" s="4">
        <v>24019916</v>
      </c>
      <c r="H11" s="4">
        <v>21879047</v>
      </c>
    </row>
    <row r="12" spans="1:9" x14ac:dyDescent="0.25">
      <c r="A12" t="s">
        <v>2</v>
      </c>
      <c r="B12" s="6">
        <v>29642531</v>
      </c>
      <c r="C12" s="6">
        <v>36495655</v>
      </c>
      <c r="D12" s="6">
        <v>37606826</v>
      </c>
      <c r="E12" s="6">
        <v>26336013</v>
      </c>
      <c r="F12" s="6">
        <v>5007657</v>
      </c>
      <c r="G12" s="4">
        <v>16851030</v>
      </c>
      <c r="H12" s="4">
        <v>2694843</v>
      </c>
    </row>
    <row r="13" spans="1:9" x14ac:dyDescent="0.25">
      <c r="A13" s="23" t="s">
        <v>93</v>
      </c>
      <c r="B13" s="7">
        <v>1000000000</v>
      </c>
      <c r="C13" s="6">
        <v>1570000000</v>
      </c>
      <c r="D13" s="6">
        <v>1870000000</v>
      </c>
      <c r="E13" s="8">
        <v>700000000</v>
      </c>
      <c r="F13" s="8">
        <v>80000000</v>
      </c>
      <c r="G13" s="8">
        <v>575000000</v>
      </c>
      <c r="H13" s="8">
        <v>415500000</v>
      </c>
      <c r="I13" s="8"/>
    </row>
    <row r="14" spans="1:9" x14ac:dyDescent="0.25">
      <c r="A14" s="23" t="s">
        <v>94</v>
      </c>
      <c r="B14" s="10">
        <f t="shared" ref="B14:D14" si="4">B15+B16</f>
        <v>210569450</v>
      </c>
      <c r="C14" s="10">
        <f t="shared" si="4"/>
        <v>210569450</v>
      </c>
      <c r="D14" s="10">
        <f t="shared" si="4"/>
        <v>210569450</v>
      </c>
      <c r="E14" s="10">
        <f>E15+E16</f>
        <v>110569450</v>
      </c>
      <c r="F14" s="10">
        <f>F15+F16</f>
        <v>110569450</v>
      </c>
      <c r="G14" s="10">
        <f>G15+G16</f>
        <v>110569450</v>
      </c>
      <c r="H14" s="10">
        <f t="shared" ref="H14:I14" si="5">H15+H16</f>
        <v>110569450</v>
      </c>
      <c r="I14" s="10">
        <f t="shared" si="5"/>
        <v>0</v>
      </c>
    </row>
    <row r="15" spans="1:9" x14ac:dyDescent="0.25">
      <c r="A15" t="s">
        <v>3</v>
      </c>
      <c r="B15" s="6">
        <v>0</v>
      </c>
      <c r="C15" s="6">
        <v>1569450</v>
      </c>
      <c r="D15" s="6">
        <v>0</v>
      </c>
      <c r="E15" s="6">
        <v>0</v>
      </c>
      <c r="F15" s="6">
        <v>0</v>
      </c>
      <c r="G15" s="6">
        <v>0</v>
      </c>
    </row>
    <row r="16" spans="1:9" x14ac:dyDescent="0.25">
      <c r="A16" t="s">
        <v>4</v>
      </c>
      <c r="B16" s="6">
        <v>210569450</v>
      </c>
      <c r="C16" s="6">
        <v>209000000</v>
      </c>
      <c r="D16" s="6">
        <v>210569450</v>
      </c>
      <c r="E16" s="6">
        <v>110569450</v>
      </c>
      <c r="F16" s="6">
        <v>110569450</v>
      </c>
      <c r="G16" s="4">
        <v>110569450</v>
      </c>
      <c r="H16" s="4">
        <v>110569450</v>
      </c>
    </row>
    <row r="17" spans="1:9" x14ac:dyDescent="0.25">
      <c r="A17" s="23" t="s">
        <v>5</v>
      </c>
      <c r="B17" s="7">
        <f t="shared" ref="B17:E17" si="6">B18+B19</f>
        <v>11009170959</v>
      </c>
      <c r="C17" s="7">
        <f t="shared" si="6"/>
        <v>9788560393</v>
      </c>
      <c r="D17" s="8">
        <f t="shared" si="6"/>
        <v>9230322680</v>
      </c>
      <c r="E17" s="7">
        <f t="shared" si="6"/>
        <v>9188511643</v>
      </c>
      <c r="F17" s="8">
        <f>F18+F19</f>
        <v>9352428425</v>
      </c>
      <c r="G17" s="8">
        <f>G18+G19</f>
        <v>8834496738</v>
      </c>
      <c r="H17" s="8">
        <f>H18+H19</f>
        <v>8633645650</v>
      </c>
      <c r="I17" s="8">
        <f>I18+I19</f>
        <v>0</v>
      </c>
    </row>
    <row r="18" spans="1:9" x14ac:dyDescent="0.25">
      <c r="A18" t="s">
        <v>6</v>
      </c>
      <c r="B18" s="6">
        <v>11006258994</v>
      </c>
      <c r="C18" s="6">
        <v>9785648428</v>
      </c>
      <c r="D18" s="6">
        <v>9227406715</v>
      </c>
      <c r="E18" s="6">
        <v>9185594178</v>
      </c>
      <c r="F18" s="6">
        <v>9349509460</v>
      </c>
      <c r="G18" s="4">
        <v>8831575273</v>
      </c>
      <c r="H18" s="4">
        <v>8630721685</v>
      </c>
    </row>
    <row r="19" spans="1:9" x14ac:dyDescent="0.25">
      <c r="A19" t="s">
        <v>7</v>
      </c>
      <c r="B19" s="6">
        <v>2911965</v>
      </c>
      <c r="C19" s="6">
        <v>2911965</v>
      </c>
      <c r="D19" s="6">
        <v>2915965</v>
      </c>
      <c r="E19" s="6">
        <v>2917465</v>
      </c>
      <c r="F19" s="6">
        <v>2918965</v>
      </c>
      <c r="G19" s="4">
        <v>2921465</v>
      </c>
      <c r="H19" s="4">
        <v>2923965</v>
      </c>
    </row>
    <row r="20" spans="1:9" x14ac:dyDescent="0.25">
      <c r="A20" s="22" t="s">
        <v>95</v>
      </c>
      <c r="B20" s="6">
        <v>1172744537</v>
      </c>
      <c r="C20" s="6">
        <v>1097855788</v>
      </c>
      <c r="D20" s="6">
        <v>96192766</v>
      </c>
      <c r="E20" s="6">
        <v>67226322</v>
      </c>
      <c r="F20" s="6">
        <v>56580842</v>
      </c>
      <c r="G20" s="4">
        <v>51293161</v>
      </c>
      <c r="H20" s="4">
        <v>40769393</v>
      </c>
    </row>
    <row r="21" spans="1:9" x14ac:dyDescent="0.25">
      <c r="A21" s="22" t="s">
        <v>96</v>
      </c>
      <c r="B21" s="6">
        <v>408405142</v>
      </c>
      <c r="C21" s="6">
        <v>424864338</v>
      </c>
      <c r="D21" s="6">
        <v>463963989</v>
      </c>
      <c r="E21" s="6">
        <v>468984636</v>
      </c>
      <c r="F21" s="6">
        <v>509973497</v>
      </c>
      <c r="G21" s="4">
        <v>340875567</v>
      </c>
      <c r="H21" s="4">
        <v>364414186</v>
      </c>
    </row>
    <row r="22" spans="1:9" x14ac:dyDescent="0.25">
      <c r="A22" s="22" t="s">
        <v>97</v>
      </c>
      <c r="B22" s="6">
        <v>8060000</v>
      </c>
      <c r="C22" s="6">
        <v>9578000</v>
      </c>
      <c r="D22" s="6">
        <v>959466815</v>
      </c>
      <c r="E22" s="6">
        <v>958004803</v>
      </c>
      <c r="F22" s="6">
        <v>958072178</v>
      </c>
      <c r="G22" s="4">
        <v>976335347</v>
      </c>
      <c r="H22" s="4">
        <v>976451486</v>
      </c>
    </row>
    <row r="23" spans="1:9" x14ac:dyDescent="0.25">
      <c r="A23" s="1"/>
      <c r="B23" s="10">
        <f t="shared" ref="B23:D23" si="7">B6+B10+B13+B14+B17+B20+B21+B22</f>
        <v>15118742843</v>
      </c>
      <c r="C23" s="10">
        <f t="shared" si="7"/>
        <v>14302843598</v>
      </c>
      <c r="D23" s="10">
        <f t="shared" si="7"/>
        <v>14022942439</v>
      </c>
      <c r="E23" s="10">
        <f>(E6+E10+E13+E14+E17+E20+E21+E22)+1</f>
        <v>12752895230</v>
      </c>
      <c r="F23" s="10">
        <f>F6+F10+F13+F14+F17+F20+F21+F22</f>
        <v>12257720008</v>
      </c>
      <c r="G23" s="10">
        <f>G6+G10+G13+G14+G17+G20+G21+G22</f>
        <v>11785225700</v>
      </c>
      <c r="H23" s="10">
        <f t="shared" ref="H23:I23" si="8">H6+H10+H13+H14+H17+H20+H21+H22</f>
        <v>11429696872</v>
      </c>
      <c r="I23" s="10">
        <f t="shared" si="8"/>
        <v>0</v>
      </c>
    </row>
    <row r="24" spans="1:9" x14ac:dyDescent="0.25">
      <c r="B24" s="6"/>
      <c r="C24" s="6"/>
      <c r="D24" s="6"/>
      <c r="E24" s="6"/>
      <c r="F24" s="6"/>
    </row>
    <row r="25" spans="1:9" x14ac:dyDescent="0.25">
      <c r="A25" s="21" t="s">
        <v>98</v>
      </c>
      <c r="B25" s="6"/>
      <c r="C25" s="6"/>
      <c r="D25" s="6"/>
      <c r="E25" s="6"/>
      <c r="F25" s="6"/>
    </row>
    <row r="26" spans="1:9" x14ac:dyDescent="0.25">
      <c r="A26" s="23" t="s">
        <v>9</v>
      </c>
      <c r="B26" s="6"/>
      <c r="C26" s="6"/>
      <c r="D26" s="6"/>
      <c r="E26" s="6"/>
      <c r="F26" s="6"/>
    </row>
    <row r="27" spans="1:9" x14ac:dyDescent="0.25">
      <c r="A27" s="23" t="s">
        <v>99</v>
      </c>
      <c r="B27" s="6">
        <v>5051569861</v>
      </c>
      <c r="C27" s="6">
        <v>5046669861</v>
      </c>
      <c r="D27" s="7">
        <v>5042369861</v>
      </c>
      <c r="E27" s="6">
        <v>5016269861</v>
      </c>
      <c r="F27" s="6">
        <v>4980269861</v>
      </c>
      <c r="G27" s="4">
        <v>4962669861</v>
      </c>
      <c r="H27" s="4">
        <v>4859869861</v>
      </c>
    </row>
    <row r="28" spans="1:9" x14ac:dyDescent="0.25">
      <c r="A28" s="24" t="s">
        <v>100</v>
      </c>
      <c r="B28" s="7">
        <f t="shared" ref="B28:E28" si="9">SUM(B29:B34)</f>
        <v>12381385846</v>
      </c>
      <c r="C28" s="7">
        <f t="shared" si="9"/>
        <v>11970133194</v>
      </c>
      <c r="D28" s="7">
        <f t="shared" si="9"/>
        <v>12015687208</v>
      </c>
      <c r="E28" s="7">
        <f t="shared" si="9"/>
        <v>11107038045</v>
      </c>
      <c r="F28" s="7">
        <f>SUM(F29:F34)</f>
        <v>10893980583</v>
      </c>
      <c r="G28" s="8">
        <f>SUM(G29:G34)</f>
        <v>11293575495</v>
      </c>
      <c r="H28" s="8">
        <f t="shared" ref="H28:I28" si="10">SUM(H29:H34)</f>
        <v>11518759812</v>
      </c>
      <c r="I28" s="8">
        <f t="shared" si="10"/>
        <v>0</v>
      </c>
    </row>
    <row r="29" spans="1:9" x14ac:dyDescent="0.25">
      <c r="A29" t="s">
        <v>11</v>
      </c>
      <c r="B29" s="6">
        <v>509003667</v>
      </c>
      <c r="C29" s="6">
        <v>406933310</v>
      </c>
      <c r="D29" s="6">
        <v>437866222</v>
      </c>
      <c r="E29" s="6">
        <v>483311816</v>
      </c>
      <c r="F29" s="6">
        <v>453693602</v>
      </c>
      <c r="G29" s="4">
        <v>474315402</v>
      </c>
      <c r="H29" s="4">
        <v>555515375</v>
      </c>
    </row>
    <row r="30" spans="1:9" x14ac:dyDescent="0.25">
      <c r="A30" t="s">
        <v>12</v>
      </c>
      <c r="B30" s="6">
        <v>67988528</v>
      </c>
      <c r="C30" s="6">
        <v>59150491</v>
      </c>
      <c r="D30" s="6">
        <v>89767043</v>
      </c>
      <c r="E30" s="6">
        <v>81621223</v>
      </c>
      <c r="F30" s="6">
        <v>85878783</v>
      </c>
      <c r="G30" s="4">
        <v>60941484</v>
      </c>
      <c r="H30" s="4">
        <v>69545483</v>
      </c>
    </row>
    <row r="31" spans="1:9" x14ac:dyDescent="0.25">
      <c r="A31" t="s">
        <v>13</v>
      </c>
      <c r="B31" s="6">
        <v>1348902473</v>
      </c>
      <c r="C31" s="6">
        <v>1263412106</v>
      </c>
      <c r="D31" s="6">
        <v>1383281564</v>
      </c>
      <c r="E31" s="6">
        <v>1320434136</v>
      </c>
      <c r="F31" s="6">
        <v>1367012423</v>
      </c>
      <c r="G31" s="4">
        <v>1426132523</v>
      </c>
      <c r="H31" s="4">
        <v>1413446208</v>
      </c>
    </row>
    <row r="32" spans="1:9" x14ac:dyDescent="0.25">
      <c r="A32" t="s">
        <v>14</v>
      </c>
      <c r="B32" s="6">
        <v>10455491178</v>
      </c>
      <c r="C32" s="6">
        <v>10240637287</v>
      </c>
      <c r="D32" s="6">
        <v>10104772379</v>
      </c>
      <c r="E32" s="6">
        <v>9221670870</v>
      </c>
      <c r="F32" s="6">
        <v>8987395775</v>
      </c>
      <c r="G32" s="4">
        <v>9332186086</v>
      </c>
      <c r="H32" s="4">
        <v>9480252746</v>
      </c>
    </row>
    <row r="33" spans="1:9" x14ac:dyDescent="0.25">
      <c r="A33" t="s">
        <v>15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</row>
    <row r="34" spans="1:9" x14ac:dyDescent="0.25">
      <c r="A34" t="s">
        <v>16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</row>
    <row r="35" spans="1:9" x14ac:dyDescent="0.25">
      <c r="A35" t="s">
        <v>17</v>
      </c>
      <c r="B35" s="6">
        <v>6347721009</v>
      </c>
      <c r="C35" s="6">
        <v>6628725693</v>
      </c>
      <c r="D35" s="6">
        <v>6594100437</v>
      </c>
      <c r="E35" s="6">
        <v>6402078716</v>
      </c>
      <c r="F35" s="6">
        <v>6428546297</v>
      </c>
      <c r="G35" s="4">
        <v>5980567125</v>
      </c>
      <c r="H35" s="4">
        <v>6001687767</v>
      </c>
    </row>
    <row r="36" spans="1:9" x14ac:dyDescent="0.25">
      <c r="A36" s="1"/>
      <c r="B36" s="7">
        <f t="shared" ref="B36:E36" si="11">B27+B28+B35</f>
        <v>23780676716</v>
      </c>
      <c r="C36" s="7">
        <f t="shared" si="11"/>
        <v>23645528748</v>
      </c>
      <c r="D36" s="7">
        <f>D27+D28+D35</f>
        <v>23652157506</v>
      </c>
      <c r="E36" s="7">
        <f t="shared" si="11"/>
        <v>22525386622</v>
      </c>
      <c r="F36" s="7">
        <f>F27+F28+F35</f>
        <v>22302796741</v>
      </c>
      <c r="G36" s="8">
        <f>G27+G28+G35</f>
        <v>22236812481</v>
      </c>
      <c r="H36" s="8">
        <f t="shared" ref="H36:I36" si="12">H27+H28+H35</f>
        <v>22380317440</v>
      </c>
      <c r="I36" s="8">
        <f t="shared" si="12"/>
        <v>0</v>
      </c>
    </row>
    <row r="37" spans="1:9" x14ac:dyDescent="0.25">
      <c r="B37" s="6"/>
      <c r="C37" s="6"/>
      <c r="D37" s="6"/>
      <c r="E37" s="6"/>
      <c r="F37" s="6"/>
    </row>
    <row r="38" spans="1:9" x14ac:dyDescent="0.25">
      <c r="A38" s="23" t="s">
        <v>101</v>
      </c>
      <c r="B38" s="6"/>
      <c r="C38" s="6"/>
      <c r="D38" s="6"/>
      <c r="E38" s="6"/>
      <c r="F38" s="6"/>
    </row>
    <row r="39" spans="1:9" x14ac:dyDescent="0.25">
      <c r="A39" t="s">
        <v>18</v>
      </c>
      <c r="B39" s="6">
        <v>6647023000</v>
      </c>
      <c r="C39" s="6">
        <v>6647023000</v>
      </c>
      <c r="D39" s="6">
        <v>6647023000</v>
      </c>
      <c r="E39" s="6">
        <v>6647023000</v>
      </c>
      <c r="F39" s="6">
        <v>6647023000</v>
      </c>
      <c r="G39" s="4">
        <v>6647023000</v>
      </c>
      <c r="H39" s="4">
        <v>6647023000</v>
      </c>
    </row>
    <row r="40" spans="1:9" x14ac:dyDescent="0.25">
      <c r="A40" t="s">
        <v>19</v>
      </c>
      <c r="B40" s="6">
        <v>78810975</v>
      </c>
      <c r="C40" s="6">
        <v>78810975</v>
      </c>
      <c r="D40" s="6">
        <v>78810975</v>
      </c>
      <c r="E40" s="6">
        <v>78810975</v>
      </c>
      <c r="F40" s="6">
        <v>78810975</v>
      </c>
      <c r="G40" s="4">
        <v>78810975</v>
      </c>
      <c r="H40" s="4">
        <v>78810975</v>
      </c>
    </row>
    <row r="41" spans="1:9" x14ac:dyDescent="0.25">
      <c r="A41" t="s">
        <v>20</v>
      </c>
      <c r="B41" s="6">
        <v>553950908</v>
      </c>
      <c r="C41" s="6">
        <v>553950908</v>
      </c>
      <c r="D41" s="6">
        <v>553950908</v>
      </c>
      <c r="E41" s="6">
        <v>553950908</v>
      </c>
      <c r="F41" s="6">
        <v>553950908</v>
      </c>
      <c r="G41" s="4">
        <v>553950908</v>
      </c>
      <c r="H41" s="4">
        <v>553950908</v>
      </c>
    </row>
    <row r="42" spans="1:9" x14ac:dyDescent="0.25">
      <c r="A42" t="s">
        <v>21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</row>
    <row r="43" spans="1:9" x14ac:dyDescent="0.25">
      <c r="A43" t="s">
        <v>22</v>
      </c>
      <c r="B43" s="6">
        <v>-15941718756</v>
      </c>
      <c r="C43" s="6">
        <v>-16622470034</v>
      </c>
      <c r="D43" s="6">
        <v>-16908999948</v>
      </c>
      <c r="E43" s="6">
        <v>-17052276275</v>
      </c>
      <c r="F43" s="6">
        <v>-17324861615</v>
      </c>
      <c r="G43" s="6">
        <v>-17731371664</v>
      </c>
      <c r="H43" s="4">
        <v>-18230405451</v>
      </c>
    </row>
    <row r="44" spans="1:9" x14ac:dyDescent="0.25">
      <c r="A44" s="1"/>
      <c r="B44" s="7">
        <f t="shared" ref="B44:E44" si="13">SUM(B39:B43)</f>
        <v>-8661933873</v>
      </c>
      <c r="C44" s="7">
        <f t="shared" si="13"/>
        <v>-9342685151</v>
      </c>
      <c r="D44" s="7">
        <f t="shared" si="13"/>
        <v>-9629215065</v>
      </c>
      <c r="E44" s="7">
        <f t="shared" si="13"/>
        <v>-9772491392</v>
      </c>
      <c r="F44" s="7">
        <f>SUM(F39:F43)</f>
        <v>-10045076732</v>
      </c>
      <c r="G44" s="7">
        <f>SUM(G39:G43)</f>
        <v>-10451586781</v>
      </c>
      <c r="H44" s="7">
        <f>SUM(H39:H43)</f>
        <v>-10950620568</v>
      </c>
    </row>
    <row r="45" spans="1:9" x14ac:dyDescent="0.25">
      <c r="A45" s="1"/>
      <c r="B45" s="10">
        <f t="shared" ref="B45:E45" si="14">B36+B44</f>
        <v>15118742843</v>
      </c>
      <c r="C45" s="10">
        <f>(C36+C44)+1</f>
        <v>14302843598</v>
      </c>
      <c r="D45" s="10">
        <f>(D36+D44)-2</f>
        <v>14022942439</v>
      </c>
      <c r="E45" s="10">
        <f t="shared" si="14"/>
        <v>12752895230</v>
      </c>
      <c r="F45" s="10">
        <f>(F36+F44)-1</f>
        <v>12257720008</v>
      </c>
      <c r="G45" s="10">
        <f>G36+G44</f>
        <v>11785225700</v>
      </c>
      <c r="H45" s="10">
        <f>H36+H44</f>
        <v>11429696872</v>
      </c>
    </row>
    <row r="46" spans="1:9" x14ac:dyDescent="0.25">
      <c r="B46" s="6"/>
      <c r="C46" s="6"/>
      <c r="D46" s="6"/>
      <c r="E46" s="6"/>
      <c r="F46" s="6"/>
    </row>
    <row r="47" spans="1:9" x14ac:dyDescent="0.25">
      <c r="A47" s="25" t="s">
        <v>102</v>
      </c>
      <c r="B47" s="19">
        <f>B44/(B39/10)</f>
        <v>-13.031298181155684</v>
      </c>
      <c r="C47" s="19">
        <f t="shared" ref="C47:G47" si="15">C44/(C39/10)</f>
        <v>-14.055442791457168</v>
      </c>
      <c r="D47" s="19">
        <f t="shared" si="15"/>
        <v>-14.486507817108501</v>
      </c>
      <c r="E47" s="19">
        <f t="shared" si="15"/>
        <v>-14.702057435336089</v>
      </c>
      <c r="F47" s="19">
        <f t="shared" si="15"/>
        <v>-15.112143785270488</v>
      </c>
      <c r="G47" s="19">
        <f t="shared" si="15"/>
        <v>-15.723710871769212</v>
      </c>
      <c r="H47" s="19">
        <f t="shared" ref="H47" si="16">H44/(H39/10)</f>
        <v>-16.474473712517618</v>
      </c>
    </row>
    <row r="48" spans="1:9" x14ac:dyDescent="0.25">
      <c r="A48" s="25" t="s">
        <v>103</v>
      </c>
      <c r="B48" s="9">
        <f>B39/10</f>
        <v>664702300</v>
      </c>
      <c r="C48" s="9">
        <f t="shared" ref="C48:H48" si="17">C39/10</f>
        <v>664702300</v>
      </c>
      <c r="D48" s="9">
        <f t="shared" si="17"/>
        <v>664702300</v>
      </c>
      <c r="E48" s="9">
        <f t="shared" si="17"/>
        <v>664702300</v>
      </c>
      <c r="F48" s="9">
        <f t="shared" si="17"/>
        <v>664702300</v>
      </c>
      <c r="G48" s="9">
        <f t="shared" si="17"/>
        <v>664702300</v>
      </c>
      <c r="H48" s="9">
        <f t="shared" si="17"/>
        <v>664702300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xSplit="1" ySplit="4" topLeftCell="B35" activePane="bottomRight" state="frozen"/>
      <selection pane="topRight" activeCell="B1" sqref="B1"/>
      <selection pane="bottomLeft" activeCell="A3" sqref="A3"/>
      <selection pane="bottomRight" activeCell="H44" sqref="H44"/>
    </sheetView>
  </sheetViews>
  <sheetFormatPr defaultRowHeight="15" x14ac:dyDescent="0.25"/>
  <cols>
    <col min="1" max="1" width="48" customWidth="1"/>
    <col min="2" max="2" width="15" bestFit="1" customWidth="1"/>
    <col min="3" max="3" width="15.28515625" bestFit="1" customWidth="1"/>
    <col min="4" max="4" width="14.28515625" bestFit="1" customWidth="1"/>
    <col min="5" max="8" width="13.42578125" bestFit="1" customWidth="1"/>
  </cols>
  <sheetData>
    <row r="1" spans="1:9" x14ac:dyDescent="0.25">
      <c r="A1" s="2" t="s">
        <v>23</v>
      </c>
    </row>
    <row r="2" spans="1:9" x14ac:dyDescent="0.25">
      <c r="A2" s="1" t="s">
        <v>124</v>
      </c>
    </row>
    <row r="3" spans="1:9" x14ac:dyDescent="0.25">
      <c r="A3" t="s">
        <v>89</v>
      </c>
    </row>
    <row r="4" spans="1:9" x14ac:dyDescent="0.25">
      <c r="B4" s="13">
        <v>2012</v>
      </c>
      <c r="C4" s="13">
        <v>2013</v>
      </c>
      <c r="D4" s="13">
        <v>2014</v>
      </c>
      <c r="E4" s="13">
        <v>2015</v>
      </c>
      <c r="F4" s="13">
        <v>2016</v>
      </c>
      <c r="G4" s="13">
        <v>2017</v>
      </c>
      <c r="H4" s="13">
        <v>2018</v>
      </c>
    </row>
    <row r="5" spans="1:9" x14ac:dyDescent="0.25">
      <c r="A5" s="25" t="s">
        <v>104</v>
      </c>
      <c r="B5" s="13"/>
      <c r="C5" s="13"/>
      <c r="D5" s="13"/>
      <c r="E5" s="13"/>
      <c r="F5" s="13"/>
      <c r="G5" s="13"/>
      <c r="H5" s="13"/>
    </row>
    <row r="6" spans="1:9" x14ac:dyDescent="0.25">
      <c r="A6" s="23" t="s">
        <v>105</v>
      </c>
      <c r="B6" s="13"/>
      <c r="C6" s="13"/>
      <c r="D6" s="13"/>
      <c r="E6" s="13"/>
      <c r="F6" s="13"/>
      <c r="G6" s="13"/>
      <c r="H6" s="13"/>
    </row>
    <row r="7" spans="1:9" x14ac:dyDescent="0.25">
      <c r="A7" t="s">
        <v>24</v>
      </c>
      <c r="B7" s="6">
        <v>906073050</v>
      </c>
      <c r="C7" s="6">
        <v>642077041</v>
      </c>
      <c r="D7" s="6">
        <v>557422702</v>
      </c>
      <c r="E7" s="6">
        <v>512884245</v>
      </c>
      <c r="F7" s="6">
        <v>456168465</v>
      </c>
      <c r="G7" s="6">
        <v>392614494</v>
      </c>
      <c r="H7" s="4">
        <v>351810239</v>
      </c>
    </row>
    <row r="8" spans="1:9" x14ac:dyDescent="0.25">
      <c r="A8" t="s">
        <v>25</v>
      </c>
      <c r="B8" s="6">
        <v>414424714</v>
      </c>
      <c r="C8" s="6">
        <v>422531069</v>
      </c>
      <c r="D8" s="6">
        <v>398663376</v>
      </c>
      <c r="E8" s="6">
        <v>380327193</v>
      </c>
      <c r="F8" s="6">
        <v>392103701</v>
      </c>
      <c r="G8" s="6">
        <v>406350704</v>
      </c>
      <c r="H8" s="4">
        <v>444047927</v>
      </c>
    </row>
    <row r="9" spans="1:9" x14ac:dyDescent="0.25">
      <c r="A9" s="1"/>
      <c r="B9" s="7">
        <f>B7-B8</f>
        <v>491648336</v>
      </c>
      <c r="C9" s="7">
        <f t="shared" ref="C9:I9" si="0">C7-C8</f>
        <v>219545972</v>
      </c>
      <c r="D9" s="7">
        <f t="shared" si="0"/>
        <v>158759326</v>
      </c>
      <c r="E9" s="7">
        <f t="shared" si="0"/>
        <v>132557052</v>
      </c>
      <c r="F9" s="7">
        <f t="shared" si="0"/>
        <v>64064764</v>
      </c>
      <c r="G9" s="7">
        <f t="shared" si="0"/>
        <v>-13736210</v>
      </c>
      <c r="H9" s="7">
        <f>H7-H8</f>
        <v>-92237688</v>
      </c>
      <c r="I9" s="7">
        <f t="shared" si="0"/>
        <v>0</v>
      </c>
    </row>
    <row r="10" spans="1:9" x14ac:dyDescent="0.25">
      <c r="A10" t="s">
        <v>26</v>
      </c>
      <c r="B10" s="6">
        <v>2890278</v>
      </c>
      <c r="C10" s="6">
        <v>9174829</v>
      </c>
      <c r="D10" s="6">
        <v>5861286</v>
      </c>
      <c r="E10" s="6">
        <v>700000</v>
      </c>
      <c r="F10" s="6">
        <v>2351222</v>
      </c>
      <c r="G10" s="6">
        <v>2599966</v>
      </c>
      <c r="H10" s="4">
        <v>3159048</v>
      </c>
    </row>
    <row r="11" spans="1:9" x14ac:dyDescent="0.25">
      <c r="A11" t="s">
        <v>27</v>
      </c>
      <c r="B11" s="6">
        <v>6289708</v>
      </c>
      <c r="C11" s="6">
        <v>3065874</v>
      </c>
      <c r="D11" s="6">
        <v>4181821</v>
      </c>
      <c r="E11" s="6">
        <v>7981205</v>
      </c>
      <c r="F11" s="6">
        <v>4743428</v>
      </c>
      <c r="G11" s="6">
        <v>7253191</v>
      </c>
      <c r="H11" s="4">
        <v>3919036</v>
      </c>
    </row>
    <row r="12" spans="1:9" x14ac:dyDescent="0.25">
      <c r="A12" t="s">
        <v>28</v>
      </c>
      <c r="B12" s="6">
        <v>145212088</v>
      </c>
      <c r="C12" s="6">
        <v>92337899</v>
      </c>
      <c r="D12" s="6">
        <v>153460275</v>
      </c>
      <c r="E12" s="6">
        <v>100389557</v>
      </c>
      <c r="F12" s="6">
        <v>86314611</v>
      </c>
      <c r="G12" s="6">
        <v>77180057</v>
      </c>
      <c r="H12" s="4">
        <v>61910510</v>
      </c>
    </row>
    <row r="13" spans="1:9" x14ac:dyDescent="0.25">
      <c r="A13" s="1"/>
      <c r="B13" s="7">
        <f t="shared" ref="B13:E13" si="1">SUM(B10:B12)</f>
        <v>154392074</v>
      </c>
      <c r="C13" s="7">
        <f t="shared" si="1"/>
        <v>104578602</v>
      </c>
      <c r="D13" s="7">
        <f t="shared" si="1"/>
        <v>163503382</v>
      </c>
      <c r="E13" s="7">
        <f t="shared" si="1"/>
        <v>109070762</v>
      </c>
      <c r="F13" s="7">
        <f>SUM(F10:F12)</f>
        <v>93409261</v>
      </c>
      <c r="G13" s="7">
        <f>SUM(G10:G12)</f>
        <v>87033214</v>
      </c>
      <c r="H13" s="7">
        <f t="shared" ref="H13:I13" si="2">SUM(H10:H12)</f>
        <v>68988594</v>
      </c>
      <c r="I13" s="7">
        <f t="shared" si="2"/>
        <v>0</v>
      </c>
    </row>
    <row r="14" spans="1:9" x14ac:dyDescent="0.25">
      <c r="A14" s="1"/>
      <c r="B14" s="7">
        <f t="shared" ref="B14" si="3">B9+B13</f>
        <v>646040410</v>
      </c>
      <c r="C14" s="7">
        <f t="shared" ref="C14" si="4">C9+C13</f>
        <v>324124574</v>
      </c>
      <c r="D14" s="7">
        <f t="shared" ref="D14" si="5">D9+D13</f>
        <v>322262708</v>
      </c>
      <c r="E14" s="7">
        <f t="shared" ref="E14" si="6">E9+E13</f>
        <v>241627814</v>
      </c>
      <c r="F14" s="7">
        <f t="shared" ref="F14" si="7">F9+F13</f>
        <v>157474025</v>
      </c>
      <c r="G14" s="7">
        <f>G9+G13</f>
        <v>73297004</v>
      </c>
      <c r="H14" s="7">
        <f t="shared" ref="H14:I14" si="8">H9+H13</f>
        <v>-23249094</v>
      </c>
      <c r="I14" s="7">
        <f t="shared" si="8"/>
        <v>0</v>
      </c>
    </row>
    <row r="15" spans="1:9" x14ac:dyDescent="0.25">
      <c r="A15" s="25" t="s">
        <v>106</v>
      </c>
      <c r="B15" s="6"/>
      <c r="C15" s="6"/>
      <c r="D15" s="6"/>
      <c r="E15" s="6"/>
      <c r="F15" s="6"/>
      <c r="G15" s="6"/>
    </row>
    <row r="16" spans="1:9" x14ac:dyDescent="0.25">
      <c r="A16" t="s">
        <v>29</v>
      </c>
      <c r="B16" s="6">
        <v>284669567</v>
      </c>
      <c r="C16" s="6">
        <v>267964733</v>
      </c>
      <c r="D16" s="6">
        <v>241528152</v>
      </c>
      <c r="E16" s="6">
        <v>235683660</v>
      </c>
      <c r="F16" s="6">
        <v>210699472</v>
      </c>
      <c r="G16" s="6">
        <v>192447016</v>
      </c>
      <c r="H16" s="4">
        <v>192375460</v>
      </c>
    </row>
    <row r="17" spans="1:9" x14ac:dyDescent="0.25">
      <c r="A17" t="s">
        <v>30</v>
      </c>
      <c r="B17" s="6">
        <v>93695461</v>
      </c>
      <c r="C17" s="6">
        <v>104789450</v>
      </c>
      <c r="D17" s="6">
        <v>117312887</v>
      </c>
      <c r="E17" s="6">
        <v>124716172</v>
      </c>
      <c r="F17" s="6">
        <v>135119881</v>
      </c>
      <c r="G17" s="6">
        <v>131744678</v>
      </c>
      <c r="H17" s="4">
        <v>142637745</v>
      </c>
    </row>
    <row r="18" spans="1:9" x14ac:dyDescent="0.25">
      <c r="A18" t="s">
        <v>31</v>
      </c>
      <c r="B18" s="6">
        <v>5359506</v>
      </c>
      <c r="C18" s="6">
        <v>7551034</v>
      </c>
      <c r="D18" s="6">
        <v>33252727</v>
      </c>
      <c r="E18" s="6">
        <v>13918480</v>
      </c>
      <c r="F18" s="6">
        <v>15172958</v>
      </c>
      <c r="G18" s="6">
        <v>13996121</v>
      </c>
      <c r="H18" s="4">
        <v>14255845</v>
      </c>
    </row>
    <row r="19" spans="1:9" x14ac:dyDescent="0.25">
      <c r="A19" t="s">
        <v>32</v>
      </c>
      <c r="B19" s="6">
        <v>11704170</v>
      </c>
      <c r="C19" s="12">
        <v>12401226</v>
      </c>
      <c r="D19" s="6">
        <v>11053593</v>
      </c>
      <c r="E19" s="6">
        <v>7748762</v>
      </c>
      <c r="F19" s="6">
        <v>7953591</v>
      </c>
      <c r="G19" s="6">
        <v>7205129</v>
      </c>
      <c r="H19" s="4">
        <v>9445503</v>
      </c>
    </row>
    <row r="20" spans="1:9" x14ac:dyDescent="0.25">
      <c r="A20" t="s">
        <v>33</v>
      </c>
      <c r="B20" s="6">
        <v>15264999</v>
      </c>
      <c r="C20" s="12">
        <v>13320796</v>
      </c>
      <c r="D20" s="6">
        <v>8056772</v>
      </c>
      <c r="E20" s="6">
        <v>9599860</v>
      </c>
      <c r="F20" s="6">
        <v>6485546</v>
      </c>
      <c r="G20" s="6">
        <v>4807860</v>
      </c>
      <c r="H20" s="4">
        <v>5975489</v>
      </c>
    </row>
    <row r="21" spans="1:9" x14ac:dyDescent="0.25">
      <c r="A21" t="s">
        <v>34</v>
      </c>
      <c r="B21" s="6">
        <v>10580000</v>
      </c>
      <c r="C21" s="6">
        <v>7792374</v>
      </c>
      <c r="D21" s="6">
        <v>12796800</v>
      </c>
      <c r="E21" s="6">
        <v>12796800</v>
      </c>
      <c r="F21" s="6">
        <v>13054200</v>
      </c>
      <c r="G21" s="6">
        <v>13982400</v>
      </c>
      <c r="H21" s="4">
        <v>13982400</v>
      </c>
    </row>
    <row r="22" spans="1:9" x14ac:dyDescent="0.25">
      <c r="A22" t="s">
        <v>35</v>
      </c>
      <c r="B22" s="6">
        <v>4184156</v>
      </c>
      <c r="C22" s="6">
        <v>3925010</v>
      </c>
      <c r="D22" s="6">
        <v>1880629</v>
      </c>
      <c r="E22" s="6">
        <v>1567962</v>
      </c>
      <c r="F22" s="6">
        <v>1174828</v>
      </c>
      <c r="G22" s="6">
        <v>1617295</v>
      </c>
      <c r="H22" s="4">
        <v>1284138</v>
      </c>
    </row>
    <row r="23" spans="1:9" x14ac:dyDescent="0.25">
      <c r="A23" t="s">
        <v>36</v>
      </c>
      <c r="B23" s="6">
        <v>86000</v>
      </c>
      <c r="C23" s="6">
        <v>27600</v>
      </c>
      <c r="D23" s="6">
        <v>96000</v>
      </c>
      <c r="E23" s="6">
        <v>93000</v>
      </c>
      <c r="F23" s="6">
        <v>63000</v>
      </c>
      <c r="G23" s="6">
        <v>90000</v>
      </c>
      <c r="H23" s="4">
        <v>84000</v>
      </c>
    </row>
    <row r="24" spans="1:9" x14ac:dyDescent="0.25">
      <c r="A24" t="s">
        <v>37</v>
      </c>
      <c r="B24" s="6">
        <v>512000</v>
      </c>
      <c r="C24" s="6">
        <v>500000</v>
      </c>
      <c r="D24" s="6">
        <v>500000</v>
      </c>
      <c r="E24" s="6">
        <v>528750</v>
      </c>
      <c r="F24" s="6">
        <v>500000</v>
      </c>
      <c r="G24" s="6">
        <v>636000</v>
      </c>
      <c r="H24" s="4">
        <v>550000</v>
      </c>
    </row>
    <row r="25" spans="1:9" x14ac:dyDescent="0.25">
      <c r="A25" t="s">
        <v>38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</row>
    <row r="26" spans="1:9" x14ac:dyDescent="0.25">
      <c r="A26" t="s">
        <v>39</v>
      </c>
      <c r="B26" s="6">
        <v>109056796</v>
      </c>
      <c r="C26" s="6">
        <v>103888884</v>
      </c>
      <c r="D26" s="6">
        <v>66322436</v>
      </c>
      <c r="E26" s="6">
        <v>52160816</v>
      </c>
      <c r="F26" s="6">
        <v>39888393</v>
      </c>
      <c r="G26" s="6">
        <v>36746654</v>
      </c>
      <c r="H26" s="4">
        <v>38666503</v>
      </c>
    </row>
    <row r="27" spans="1:9" x14ac:dyDescent="0.25">
      <c r="A27" t="s">
        <v>40</v>
      </c>
      <c r="B27" s="6">
        <v>0</v>
      </c>
      <c r="C27" s="6">
        <v>0</v>
      </c>
      <c r="D27" s="6"/>
      <c r="E27" s="6">
        <v>0</v>
      </c>
      <c r="F27" s="6">
        <v>0</v>
      </c>
      <c r="G27" s="6">
        <v>0</v>
      </c>
    </row>
    <row r="28" spans="1:9" x14ac:dyDescent="0.25">
      <c r="A28" t="s">
        <v>41</v>
      </c>
      <c r="B28" s="6">
        <v>45573968</v>
      </c>
      <c r="C28" s="6">
        <v>61903409</v>
      </c>
      <c r="D28" s="6">
        <v>43701644</v>
      </c>
      <c r="E28" s="6">
        <v>39032965</v>
      </c>
      <c r="F28" s="6">
        <v>44908137</v>
      </c>
      <c r="G28" s="6">
        <v>52119317</v>
      </c>
      <c r="H28" s="4">
        <v>54897732</v>
      </c>
    </row>
    <row r="29" spans="1:9" x14ac:dyDescent="0.25">
      <c r="A29" s="1"/>
      <c r="B29" s="7">
        <f t="shared" ref="B29" si="9">SUM(B16:B28)</f>
        <v>580686623</v>
      </c>
      <c r="C29" s="7">
        <f>SUM(C16:C28)</f>
        <v>584064516</v>
      </c>
      <c r="D29" s="7">
        <f t="shared" ref="D29:F29" si="10">SUM(D16:D28)</f>
        <v>536501640</v>
      </c>
      <c r="E29" s="7">
        <f t="shared" si="10"/>
        <v>497847227</v>
      </c>
      <c r="F29" s="7">
        <f t="shared" si="10"/>
        <v>475020006</v>
      </c>
      <c r="G29" s="7">
        <f>SUM(G16:G28)</f>
        <v>455392470</v>
      </c>
      <c r="H29" s="7">
        <f t="shared" ref="H29:I29" si="11">SUM(H16:H28)</f>
        <v>474154815</v>
      </c>
      <c r="I29" s="7">
        <f t="shared" si="11"/>
        <v>0</v>
      </c>
    </row>
    <row r="30" spans="1:9" x14ac:dyDescent="0.25">
      <c r="A30" s="25" t="s">
        <v>107</v>
      </c>
      <c r="B30" s="7">
        <f t="shared" ref="B30:F30" si="12">B14-B29</f>
        <v>65353787</v>
      </c>
      <c r="C30" s="7">
        <f t="shared" si="12"/>
        <v>-259939942</v>
      </c>
      <c r="D30" s="7">
        <f t="shared" si="12"/>
        <v>-214238932</v>
      </c>
      <c r="E30" s="7">
        <f t="shared" si="12"/>
        <v>-256219413</v>
      </c>
      <c r="F30" s="7">
        <f t="shared" si="12"/>
        <v>-317545981</v>
      </c>
      <c r="G30" s="7">
        <f>G14-G29</f>
        <v>-382095466</v>
      </c>
      <c r="H30" s="7">
        <f t="shared" ref="H30:I30" si="13">H14-H29</f>
        <v>-497403909</v>
      </c>
      <c r="I30" s="7">
        <f t="shared" si="13"/>
        <v>0</v>
      </c>
    </row>
    <row r="31" spans="1:9" x14ac:dyDescent="0.25">
      <c r="A31" s="26"/>
      <c r="B31" s="7"/>
      <c r="C31" s="7"/>
      <c r="D31" s="7"/>
      <c r="E31" s="7"/>
      <c r="F31" s="7"/>
      <c r="G31" s="7"/>
      <c r="H31" s="7"/>
      <c r="I31" s="7"/>
    </row>
    <row r="32" spans="1:9" x14ac:dyDescent="0.25">
      <c r="A32" s="25" t="s">
        <v>108</v>
      </c>
      <c r="B32" s="7">
        <f t="shared" ref="B32:F32" si="14">B33+B34+B35</f>
        <v>-1121038638</v>
      </c>
      <c r="C32" s="7">
        <f t="shared" si="14"/>
        <v>417078058</v>
      </c>
      <c r="D32" s="7">
        <f t="shared" si="14"/>
        <v>70128203</v>
      </c>
      <c r="E32" s="7">
        <f t="shared" si="14"/>
        <v>140000000</v>
      </c>
      <c r="F32" s="7">
        <f t="shared" si="14"/>
        <v>50000000</v>
      </c>
      <c r="G32" s="7">
        <f>G33+G34+G35</f>
        <v>-20031989</v>
      </c>
      <c r="H32" s="7">
        <f t="shared" ref="H32:I32" si="15">H33+H34+H35</f>
        <v>14394721</v>
      </c>
      <c r="I32" s="7">
        <f t="shared" si="15"/>
        <v>0</v>
      </c>
    </row>
    <row r="33" spans="1:11" x14ac:dyDescent="0.25">
      <c r="A33" t="s">
        <v>42</v>
      </c>
      <c r="B33" s="6">
        <v>-1100651828</v>
      </c>
      <c r="C33" s="6">
        <v>445753560</v>
      </c>
      <c r="D33" s="6">
        <v>68538297</v>
      </c>
      <c r="E33" s="6">
        <v>140000000</v>
      </c>
      <c r="F33" s="6">
        <v>50000000</v>
      </c>
      <c r="G33" s="6">
        <v>-20031989</v>
      </c>
      <c r="H33" s="4">
        <v>14394721</v>
      </c>
    </row>
    <row r="34" spans="1:11" x14ac:dyDescent="0.25">
      <c r="A34" t="s">
        <v>43</v>
      </c>
      <c r="B34" s="6">
        <v>-19918343</v>
      </c>
      <c r="C34" s="6">
        <v>-28675502</v>
      </c>
      <c r="D34" s="6">
        <v>0</v>
      </c>
      <c r="E34" s="6">
        <v>0</v>
      </c>
      <c r="F34" s="6">
        <v>0</v>
      </c>
      <c r="G34" s="6">
        <v>0</v>
      </c>
    </row>
    <row r="35" spans="1:11" x14ac:dyDescent="0.25">
      <c r="A35" t="s">
        <v>44</v>
      </c>
      <c r="B35" s="6">
        <v>-468467</v>
      </c>
      <c r="C35" s="6">
        <v>0</v>
      </c>
      <c r="D35" s="6">
        <v>1589906</v>
      </c>
      <c r="E35" s="6">
        <v>0</v>
      </c>
      <c r="F35" s="6">
        <v>0</v>
      </c>
      <c r="G35" s="6">
        <v>0</v>
      </c>
    </row>
    <row r="36" spans="1:11" x14ac:dyDescent="0.25">
      <c r="A36" t="s">
        <v>45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</row>
    <row r="37" spans="1:11" x14ac:dyDescent="0.25">
      <c r="A37" t="s">
        <v>46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</row>
    <row r="38" spans="1:11" x14ac:dyDescent="0.25">
      <c r="A38" t="s">
        <v>47</v>
      </c>
      <c r="B38" s="6">
        <v>0</v>
      </c>
      <c r="C38" s="6">
        <v>0</v>
      </c>
      <c r="D38" s="6">
        <v>0</v>
      </c>
      <c r="E38" s="6">
        <v>-23000000</v>
      </c>
      <c r="F38" s="6">
        <v>0</v>
      </c>
      <c r="G38" s="6">
        <v>0</v>
      </c>
    </row>
    <row r="39" spans="1:11" x14ac:dyDescent="0.25">
      <c r="A39" s="1"/>
      <c r="B39" s="6">
        <f t="shared" ref="B39:E39" si="16">SUM(B33:B38)</f>
        <v>-1121038638</v>
      </c>
      <c r="C39" s="6">
        <f t="shared" si="16"/>
        <v>417078058</v>
      </c>
      <c r="D39" s="6">
        <f t="shared" si="16"/>
        <v>70128203</v>
      </c>
      <c r="E39" s="6">
        <f t="shared" si="16"/>
        <v>117000000</v>
      </c>
      <c r="F39" s="6">
        <f>SUM(F33:F38)</f>
        <v>50000000</v>
      </c>
      <c r="G39" s="6">
        <f>SUM(G33:G38)</f>
        <v>-20031989</v>
      </c>
      <c r="H39" s="6">
        <f>SUM(H33:H38)</f>
        <v>14394721</v>
      </c>
      <c r="I39" s="6">
        <f t="shared" ref="I39:K39" si="17">SUM(I33:I38)</f>
        <v>0</v>
      </c>
      <c r="J39" s="6">
        <f t="shared" si="17"/>
        <v>0</v>
      </c>
      <c r="K39" s="6">
        <f t="shared" si="17"/>
        <v>0</v>
      </c>
    </row>
    <row r="40" spans="1:11" x14ac:dyDescent="0.25">
      <c r="A40" s="25" t="s">
        <v>109</v>
      </c>
      <c r="B40" s="7">
        <f>B30+B39</f>
        <v>-1055684851</v>
      </c>
      <c r="C40" s="7">
        <f t="shared" ref="C40" si="18">C30-C39</f>
        <v>-677018000</v>
      </c>
      <c r="D40" s="7">
        <f>D30-D39</f>
        <v>-284367135</v>
      </c>
      <c r="E40" s="7">
        <f t="shared" ref="E40:F40" si="19">E30+E39</f>
        <v>-139219413</v>
      </c>
      <c r="F40" s="7">
        <f t="shared" si="19"/>
        <v>-267545981</v>
      </c>
      <c r="G40" s="7">
        <f>G30+G39</f>
        <v>-402127455</v>
      </c>
      <c r="H40" s="7">
        <f>H30+H39</f>
        <v>-483009188</v>
      </c>
      <c r="I40" s="7">
        <f t="shared" ref="I40" si="20">I30+I39</f>
        <v>0</v>
      </c>
    </row>
    <row r="41" spans="1:11" x14ac:dyDescent="0.25">
      <c r="A41" s="27" t="s">
        <v>110</v>
      </c>
      <c r="B41" s="7">
        <f t="shared" ref="B41:E41" si="21">B42+B43</f>
        <v>-5356882</v>
      </c>
      <c r="C41" s="7">
        <f t="shared" si="21"/>
        <v>3733278</v>
      </c>
      <c r="D41" s="7">
        <f t="shared" si="21"/>
        <v>2162778</v>
      </c>
      <c r="E41" s="7">
        <f t="shared" si="21"/>
        <v>1865865</v>
      </c>
      <c r="F41" s="7">
        <f>F42+F43</f>
        <v>3297466</v>
      </c>
      <c r="G41" s="7">
        <f>G42+G43</f>
        <v>2877886</v>
      </c>
      <c r="H41" s="7">
        <f t="shared" ref="H41:I41" si="22">H42+H43</f>
        <v>2628369</v>
      </c>
      <c r="I41" s="7">
        <f t="shared" si="22"/>
        <v>0</v>
      </c>
    </row>
    <row r="42" spans="1:11" x14ac:dyDescent="0.25">
      <c r="A42" t="s">
        <v>48</v>
      </c>
      <c r="B42" s="6">
        <v>-5356882</v>
      </c>
      <c r="C42" s="6">
        <v>3733278</v>
      </c>
      <c r="D42" s="6">
        <v>2162778</v>
      </c>
      <c r="E42" s="6">
        <v>1865865</v>
      </c>
      <c r="F42" s="6">
        <v>3297466</v>
      </c>
      <c r="G42" s="6">
        <v>2877886</v>
      </c>
      <c r="H42" s="4">
        <v>2628369</v>
      </c>
    </row>
    <row r="43" spans="1:11" x14ac:dyDescent="0.25">
      <c r="A43" t="s">
        <v>49</v>
      </c>
      <c r="B43" s="6">
        <v>0</v>
      </c>
      <c r="C43" s="6">
        <v>0</v>
      </c>
      <c r="D43" s="6">
        <v>0</v>
      </c>
      <c r="E43" s="6"/>
      <c r="F43" s="6">
        <v>0</v>
      </c>
      <c r="G43" s="6">
        <v>0</v>
      </c>
    </row>
    <row r="44" spans="1:11" x14ac:dyDescent="0.25">
      <c r="A44" s="25" t="s">
        <v>111</v>
      </c>
      <c r="B44" s="7">
        <f>B40+B41</f>
        <v>-1061041733</v>
      </c>
      <c r="C44" s="7">
        <f t="shared" ref="C44:F44" si="23">C40-C41</f>
        <v>-680751278</v>
      </c>
      <c r="D44" s="7">
        <f t="shared" si="23"/>
        <v>-286529913</v>
      </c>
      <c r="E44" s="7">
        <f t="shared" si="23"/>
        <v>-141085278</v>
      </c>
      <c r="F44" s="7">
        <f t="shared" si="23"/>
        <v>-270843447</v>
      </c>
      <c r="G44" s="7">
        <f>G40-G41</f>
        <v>-405005341</v>
      </c>
      <c r="H44" s="7">
        <f>H40-H41</f>
        <v>-485637557</v>
      </c>
    </row>
    <row r="45" spans="1:11" x14ac:dyDescent="0.25">
      <c r="B45" s="6"/>
      <c r="C45" s="6"/>
      <c r="D45" s="6"/>
      <c r="E45" s="6"/>
      <c r="F45" s="6"/>
      <c r="G45" s="6"/>
      <c r="H45" s="6"/>
    </row>
    <row r="46" spans="1:11" x14ac:dyDescent="0.25">
      <c r="B46" s="6"/>
      <c r="C46" s="6"/>
      <c r="D46" s="6"/>
      <c r="E46" s="6"/>
      <c r="F46" s="6"/>
      <c r="G46" s="6"/>
      <c r="H46" s="6"/>
    </row>
    <row r="47" spans="1:11" x14ac:dyDescent="0.25">
      <c r="A47" s="27" t="s">
        <v>112</v>
      </c>
      <c r="B47" s="20">
        <f>B44/('1'!B39/10)</f>
        <v>-1.5962660773100981</v>
      </c>
      <c r="C47" s="20">
        <f>C44/('1'!C39/10)</f>
        <v>-1.0241446103014837</v>
      </c>
      <c r="D47" s="20">
        <f>D44/('1'!D39/10)</f>
        <v>-0.43106502414690007</v>
      </c>
      <c r="E47" s="20">
        <f>E44/('1'!E39/10)</f>
        <v>-0.21225333205556834</v>
      </c>
      <c r="F47" s="20">
        <f>F44/('1'!F39/10)</f>
        <v>-0.40746578882004769</v>
      </c>
      <c r="G47" s="20">
        <f>G44/('1'!G39/10)</f>
        <v>-0.6093033542986086</v>
      </c>
      <c r="H47" s="20">
        <f>H44/('1'!H39/10)</f>
        <v>-0.73060911177831034</v>
      </c>
    </row>
    <row r="48" spans="1:11" x14ac:dyDescent="0.25">
      <c r="A48" s="27" t="s">
        <v>113</v>
      </c>
      <c r="B48" s="6">
        <v>664702300</v>
      </c>
      <c r="C48" s="6">
        <v>664702300</v>
      </c>
      <c r="D48" s="6">
        <v>664702300</v>
      </c>
      <c r="E48" s="6">
        <v>664702300</v>
      </c>
      <c r="F48" s="6">
        <v>664702300</v>
      </c>
      <c r="G48" s="6">
        <v>664702300</v>
      </c>
      <c r="H48">
        <v>664702300</v>
      </c>
    </row>
    <row r="49" spans="2:7" x14ac:dyDescent="0.25">
      <c r="B49" s="6"/>
      <c r="C49" s="6"/>
      <c r="D49" s="6"/>
      <c r="E49" s="6"/>
      <c r="F49" s="6"/>
      <c r="G49" s="6"/>
    </row>
    <row r="50" spans="2:7" x14ac:dyDescent="0.25">
      <c r="B50" s="6"/>
      <c r="C50" s="6"/>
      <c r="D50" s="6"/>
      <c r="E50" s="6"/>
      <c r="F50" s="6"/>
      <c r="G50" s="6"/>
    </row>
    <row r="51" spans="2:7" x14ac:dyDescent="0.25">
      <c r="B51" s="6"/>
      <c r="C51" s="6"/>
      <c r="D51" s="6"/>
      <c r="E51" s="6"/>
      <c r="F51" s="6"/>
      <c r="G51" s="6"/>
    </row>
    <row r="52" spans="2:7" x14ac:dyDescent="0.25">
      <c r="B52" s="6"/>
      <c r="C52" s="6"/>
      <c r="D52" s="6"/>
      <c r="E52" s="6"/>
      <c r="F52" s="6"/>
      <c r="G52" s="6"/>
    </row>
    <row r="53" spans="2:7" x14ac:dyDescent="0.25">
      <c r="B53" s="6"/>
      <c r="C53" s="6"/>
      <c r="D53" s="6"/>
      <c r="E53" s="6"/>
      <c r="F53" s="6"/>
      <c r="G53" s="6"/>
    </row>
    <row r="54" spans="2:7" x14ac:dyDescent="0.25">
      <c r="B54" s="6"/>
      <c r="C54" s="6"/>
      <c r="D54" s="6"/>
      <c r="E54" s="6"/>
      <c r="F54" s="6"/>
      <c r="G54" s="6"/>
    </row>
    <row r="55" spans="2:7" x14ac:dyDescent="0.25">
      <c r="B55" s="6"/>
      <c r="C55" s="6"/>
      <c r="D55" s="6"/>
      <c r="E55" s="6"/>
      <c r="F55" s="6"/>
      <c r="G55" s="6"/>
    </row>
    <row r="56" spans="2:7" x14ac:dyDescent="0.25">
      <c r="B56" s="6"/>
      <c r="C56" s="6"/>
      <c r="D56" s="6"/>
      <c r="E56" s="6"/>
      <c r="F56" s="6"/>
      <c r="G56" s="6"/>
    </row>
    <row r="57" spans="2:7" x14ac:dyDescent="0.25">
      <c r="B57" s="6"/>
      <c r="C57" s="6"/>
      <c r="D57" s="6"/>
      <c r="E57" s="6"/>
      <c r="F57" s="6"/>
      <c r="G57" s="6"/>
    </row>
    <row r="58" spans="2:7" x14ac:dyDescent="0.25">
      <c r="B58" s="6"/>
      <c r="C58" s="6"/>
      <c r="D58" s="6"/>
      <c r="E58" s="6"/>
      <c r="F58" s="6"/>
      <c r="G58" s="6"/>
    </row>
    <row r="59" spans="2:7" x14ac:dyDescent="0.25">
      <c r="B59" s="6"/>
      <c r="C59" s="6"/>
      <c r="D59" s="6"/>
      <c r="E59" s="6"/>
      <c r="F59" s="6"/>
      <c r="G59" s="6"/>
    </row>
    <row r="60" spans="2:7" x14ac:dyDescent="0.25">
      <c r="B60" s="6"/>
      <c r="C60" s="6"/>
      <c r="D60" s="6"/>
      <c r="E60" s="6"/>
      <c r="F60" s="6"/>
      <c r="G60" s="6"/>
    </row>
    <row r="61" spans="2:7" x14ac:dyDescent="0.25">
      <c r="B61" s="6"/>
      <c r="C61" s="6"/>
      <c r="D61" s="6"/>
      <c r="E61" s="6"/>
      <c r="F61" s="6"/>
      <c r="G6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pane xSplit="1" ySplit="4" topLeftCell="B44" activePane="bottomRight" state="frozen"/>
      <selection pane="topRight" activeCell="B1" sqref="B1"/>
      <selection pane="bottomLeft" activeCell="A3" sqref="A3"/>
      <selection pane="bottomRight" activeCell="I48" sqref="I48"/>
    </sheetView>
  </sheetViews>
  <sheetFormatPr defaultRowHeight="15" x14ac:dyDescent="0.25"/>
  <cols>
    <col min="1" max="1" width="44.85546875" customWidth="1"/>
    <col min="2" max="4" width="14.28515625" bestFit="1" customWidth="1"/>
    <col min="5" max="5" width="15" bestFit="1" customWidth="1"/>
    <col min="6" max="6" width="14.28515625" bestFit="1" customWidth="1"/>
    <col min="7" max="7" width="16" bestFit="1" customWidth="1"/>
    <col min="8" max="8" width="14.28515625" bestFit="1" customWidth="1"/>
  </cols>
  <sheetData>
    <row r="1" spans="1:8" x14ac:dyDescent="0.25">
      <c r="A1" s="1" t="s">
        <v>23</v>
      </c>
    </row>
    <row r="2" spans="1:8" x14ac:dyDescent="0.25">
      <c r="A2" s="1" t="s">
        <v>125</v>
      </c>
    </row>
    <row r="3" spans="1:8" x14ac:dyDescent="0.25">
      <c r="A3" t="s">
        <v>89</v>
      </c>
    </row>
    <row r="4" spans="1:8" x14ac:dyDescent="0.25">
      <c r="B4" s="13">
        <v>2012</v>
      </c>
      <c r="C4" s="13">
        <v>2013</v>
      </c>
      <c r="D4" s="13">
        <v>2014</v>
      </c>
      <c r="E4" s="13">
        <v>2015</v>
      </c>
      <c r="F4" s="13">
        <v>2016</v>
      </c>
      <c r="G4" s="13">
        <v>2017</v>
      </c>
      <c r="H4" s="13">
        <v>2018</v>
      </c>
    </row>
    <row r="5" spans="1:8" x14ac:dyDescent="0.25">
      <c r="A5" s="25" t="s">
        <v>114</v>
      </c>
      <c r="B5" s="13"/>
      <c r="C5" s="13"/>
      <c r="D5" s="13"/>
      <c r="E5" s="13"/>
      <c r="F5" s="13"/>
      <c r="G5" s="13"/>
      <c r="H5" s="13"/>
    </row>
    <row r="6" spans="1:8" x14ac:dyDescent="0.25">
      <c r="A6" s="22" t="s">
        <v>115</v>
      </c>
    </row>
    <row r="7" spans="1:8" x14ac:dyDescent="0.25">
      <c r="A7" t="s">
        <v>50</v>
      </c>
      <c r="B7" s="6">
        <v>851073050</v>
      </c>
      <c r="C7" s="6">
        <v>610183772</v>
      </c>
      <c r="D7" s="6">
        <v>563369336</v>
      </c>
      <c r="E7" s="6">
        <v>517523232</v>
      </c>
      <c r="F7" s="6">
        <v>466758897</v>
      </c>
      <c r="G7" s="4">
        <v>390789747</v>
      </c>
      <c r="H7" s="4">
        <v>339801557</v>
      </c>
    </row>
    <row r="8" spans="1:8" x14ac:dyDescent="0.25">
      <c r="A8" t="s">
        <v>25</v>
      </c>
      <c r="B8" s="6">
        <v>-414424714</v>
      </c>
      <c r="C8" s="6">
        <v>-422531069</v>
      </c>
      <c r="D8" s="6">
        <v>-405098410</v>
      </c>
      <c r="E8" s="6">
        <v>-385755799</v>
      </c>
      <c r="F8" s="6">
        <v>-380323856</v>
      </c>
      <c r="G8" s="6">
        <v>-396257243</v>
      </c>
      <c r="H8">
        <v>-409409828</v>
      </c>
    </row>
    <row r="9" spans="1:8" x14ac:dyDescent="0.25">
      <c r="A9" t="s">
        <v>51</v>
      </c>
      <c r="B9" s="6">
        <v>365556</v>
      </c>
      <c r="C9" s="6">
        <v>3141495</v>
      </c>
      <c r="D9" s="6">
        <v>1427953</v>
      </c>
      <c r="E9" s="6">
        <v>0</v>
      </c>
      <c r="F9" s="6">
        <v>1427953</v>
      </c>
      <c r="G9" s="4">
        <v>1427953</v>
      </c>
      <c r="H9">
        <v>1427953</v>
      </c>
    </row>
    <row r="10" spans="1:8" x14ac:dyDescent="0.25">
      <c r="A10" t="s">
        <v>52</v>
      </c>
      <c r="B10" s="6">
        <v>6289708</v>
      </c>
      <c r="C10" s="6">
        <v>3065874</v>
      </c>
      <c r="D10" s="6">
        <v>4181821</v>
      </c>
      <c r="E10" s="6">
        <v>7981205</v>
      </c>
      <c r="F10" s="6">
        <v>4743428</v>
      </c>
      <c r="G10" s="4">
        <v>7253191</v>
      </c>
      <c r="H10">
        <v>3919036</v>
      </c>
    </row>
    <row r="11" spans="1:8" x14ac:dyDescent="0.25">
      <c r="A11" t="s">
        <v>53</v>
      </c>
      <c r="B11" s="6">
        <v>80000</v>
      </c>
      <c r="C11" s="6">
        <v>3825835</v>
      </c>
      <c r="D11" s="6">
        <v>37936792</v>
      </c>
      <c r="E11" s="6">
        <v>14691920</v>
      </c>
      <c r="F11" s="6">
        <v>15124525</v>
      </c>
      <c r="G11" s="4">
        <v>17317375</v>
      </c>
      <c r="H11">
        <v>16918819</v>
      </c>
    </row>
    <row r="12" spans="1:8" x14ac:dyDescent="0.25">
      <c r="A12" t="s">
        <v>54</v>
      </c>
      <c r="B12" s="6">
        <v>-295249567</v>
      </c>
      <c r="C12" s="6">
        <v>-275757107</v>
      </c>
      <c r="D12" s="6">
        <v>-254324952</v>
      </c>
      <c r="E12" s="6">
        <v>-248480460</v>
      </c>
      <c r="F12" s="6">
        <v>-223753672</v>
      </c>
      <c r="G12" s="6">
        <v>-206429416</v>
      </c>
      <c r="H12">
        <v>-206357860</v>
      </c>
    </row>
    <row r="13" spans="1:8" x14ac:dyDescent="0.25">
      <c r="A13" t="s">
        <v>55</v>
      </c>
      <c r="B13" s="6">
        <v>-5873462</v>
      </c>
      <c r="C13" s="6">
        <v>-8084757</v>
      </c>
      <c r="D13" s="6">
        <v>-4399392</v>
      </c>
      <c r="E13" s="6">
        <v>-8978860</v>
      </c>
      <c r="F13" s="6">
        <v>-5548357</v>
      </c>
      <c r="G13" s="6">
        <v>-3934926</v>
      </c>
      <c r="H13">
        <v>-4883316</v>
      </c>
    </row>
    <row r="14" spans="1:8" x14ac:dyDescent="0.25">
      <c r="A14" t="s">
        <v>56</v>
      </c>
      <c r="B14" s="6">
        <v>-10243479</v>
      </c>
      <c r="C14" s="6">
        <v>-12127217</v>
      </c>
      <c r="D14" s="6">
        <v>-14471397</v>
      </c>
      <c r="E14" s="6">
        <v>-12517919</v>
      </c>
      <c r="F14" s="6">
        <v>-4677415</v>
      </c>
      <c r="G14" s="6">
        <v>-1900355</v>
      </c>
      <c r="H14">
        <v>-3255882</v>
      </c>
    </row>
    <row r="15" spans="1:8" x14ac:dyDescent="0.25">
      <c r="A15" t="s">
        <v>57</v>
      </c>
      <c r="B15" s="6">
        <v>23576794</v>
      </c>
      <c r="C15" s="6">
        <v>92337899</v>
      </c>
      <c r="D15" s="6">
        <v>100530090</v>
      </c>
      <c r="E15" s="6">
        <v>84002739</v>
      </c>
      <c r="F15" s="6">
        <v>86314611</v>
      </c>
      <c r="G15" s="4">
        <v>77180057</v>
      </c>
      <c r="H15">
        <v>61910510</v>
      </c>
    </row>
    <row r="16" spans="1:8" x14ac:dyDescent="0.25">
      <c r="A16" t="s">
        <v>58</v>
      </c>
      <c r="B16" s="6">
        <v>-199283811</v>
      </c>
      <c r="C16" s="6">
        <v>-201630289</v>
      </c>
      <c r="D16" s="6">
        <v>-215025479</v>
      </c>
      <c r="E16" s="6">
        <v>-209887004</v>
      </c>
      <c r="F16" s="6">
        <v>-225065969</v>
      </c>
      <c r="G16" s="6">
        <v>-229636608</v>
      </c>
      <c r="H16">
        <v>-247105109</v>
      </c>
    </row>
    <row r="17" spans="1:9" x14ac:dyDescent="0.25">
      <c r="A17" s="11"/>
      <c r="B17" s="7">
        <f t="shared" ref="B17:F17" si="0">SUM(B7:B16)</f>
        <v>-43689925</v>
      </c>
      <c r="C17" s="7">
        <f>SUM(C7:C16)</f>
        <v>-207575564</v>
      </c>
      <c r="D17" s="7">
        <f t="shared" si="0"/>
        <v>-185873638</v>
      </c>
      <c r="E17" s="7">
        <f>SUM(E7:E16)-1</f>
        <v>-241420947</v>
      </c>
      <c r="F17" s="7">
        <f t="shared" si="0"/>
        <v>-264999855</v>
      </c>
      <c r="G17" s="7">
        <f>SUM(G7:G16)</f>
        <v>-344190225</v>
      </c>
      <c r="H17" s="7">
        <f>SUM(H7:H16)</f>
        <v>-447034120</v>
      </c>
      <c r="I17" s="7">
        <f>SUM(I7:I16)</f>
        <v>0</v>
      </c>
    </row>
    <row r="18" spans="1:9" x14ac:dyDescent="0.25">
      <c r="B18" s="6"/>
      <c r="C18" s="6"/>
      <c r="D18" s="6"/>
      <c r="E18" s="6"/>
      <c r="F18" s="6"/>
    </row>
    <row r="19" spans="1:9" x14ac:dyDescent="0.25">
      <c r="A19" s="23" t="s">
        <v>59</v>
      </c>
      <c r="B19" s="6"/>
      <c r="C19" s="6"/>
      <c r="D19" s="6"/>
      <c r="E19" s="6"/>
      <c r="F19" s="6"/>
    </row>
    <row r="20" spans="1:9" x14ac:dyDescent="0.25">
      <c r="A20" t="s">
        <v>60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</row>
    <row r="21" spans="1:9" ht="30" x14ac:dyDescent="0.25">
      <c r="A21" s="3" t="s">
        <v>61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</row>
    <row r="22" spans="1:9" x14ac:dyDescent="0.25">
      <c r="A22" t="s">
        <v>62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</row>
    <row r="23" spans="1:9" x14ac:dyDescent="0.25">
      <c r="A23" t="s">
        <v>63</v>
      </c>
      <c r="B23" s="6">
        <v>341325408</v>
      </c>
      <c r="C23" s="6">
        <v>968385692</v>
      </c>
      <c r="D23" s="6">
        <v>460261299</v>
      </c>
      <c r="E23" s="6">
        <v>41811037</v>
      </c>
      <c r="F23" s="6">
        <v>-158407300</v>
      </c>
      <c r="G23" s="4">
        <v>243744931</v>
      </c>
      <c r="H23" s="4">
        <v>200851088</v>
      </c>
    </row>
    <row r="24" spans="1:9" x14ac:dyDescent="0.25">
      <c r="A24" t="s">
        <v>79</v>
      </c>
      <c r="B24" s="6">
        <v>-9200000</v>
      </c>
      <c r="C24" s="6">
        <v>0</v>
      </c>
      <c r="D24" s="6">
        <v>-4300000</v>
      </c>
      <c r="E24" s="6">
        <v>-26100000</v>
      </c>
      <c r="F24" s="6"/>
      <c r="G24" s="4"/>
      <c r="H24" s="4"/>
    </row>
    <row r="25" spans="1:9" x14ac:dyDescent="0.25">
      <c r="A25" t="s">
        <v>10</v>
      </c>
      <c r="B25" s="6">
        <v>-4533174</v>
      </c>
      <c r="C25" s="6">
        <v>-4900000</v>
      </c>
      <c r="D25" s="6">
        <v>-29207489</v>
      </c>
      <c r="E25" s="6">
        <v>10120065</v>
      </c>
      <c r="F25" s="6">
        <v>-36000000</v>
      </c>
      <c r="G25" s="6">
        <v>-17600000</v>
      </c>
      <c r="H25" s="4">
        <v>-102800000</v>
      </c>
    </row>
    <row r="26" spans="1:9" x14ac:dyDescent="0.25">
      <c r="A26" t="s">
        <v>8</v>
      </c>
      <c r="B26" s="6">
        <v>150930840</v>
      </c>
      <c r="C26" s="6">
        <v>-1146852</v>
      </c>
      <c r="D26" s="6">
        <v>147150962</v>
      </c>
      <c r="E26" s="6">
        <v>-91826819</v>
      </c>
      <c r="F26" s="6">
        <v>-46901879</v>
      </c>
      <c r="G26" s="4">
        <v>6689000</v>
      </c>
      <c r="H26" s="4">
        <v>-8274057</v>
      </c>
    </row>
    <row r="27" spans="1:9" x14ac:dyDescent="0.25">
      <c r="A27" t="s">
        <v>64</v>
      </c>
      <c r="B27" s="6">
        <v>-409097137</v>
      </c>
      <c r="C27" s="6">
        <v>-65734496</v>
      </c>
      <c r="D27" s="6">
        <v>-101596950</v>
      </c>
      <c r="E27" s="6">
        <v>-811393736</v>
      </c>
      <c r="F27" s="6">
        <v>-330398495</v>
      </c>
      <c r="G27" s="6">
        <v>-16147952</v>
      </c>
      <c r="H27" s="4">
        <v>-1292269</v>
      </c>
    </row>
    <row r="28" spans="1:9" x14ac:dyDescent="0.25">
      <c r="A28" t="s">
        <v>65</v>
      </c>
      <c r="B28" s="6">
        <v>0</v>
      </c>
      <c r="C28" s="6">
        <v>-330745806</v>
      </c>
      <c r="D28" s="6">
        <v>0</v>
      </c>
      <c r="E28" s="6">
        <v>0</v>
      </c>
      <c r="F28" s="6">
        <v>105561188</v>
      </c>
      <c r="G28" s="4">
        <v>405649403</v>
      </c>
      <c r="H28" s="4">
        <v>169412803</v>
      </c>
    </row>
    <row r="29" spans="1:9" x14ac:dyDescent="0.25">
      <c r="A29" t="s">
        <v>66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>
        <v>0</v>
      </c>
    </row>
    <row r="30" spans="1:9" x14ac:dyDescent="0.25">
      <c r="A30" t="s">
        <v>67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>
        <v>0</v>
      </c>
    </row>
    <row r="31" spans="1:9" x14ac:dyDescent="0.25">
      <c r="A31" t="s">
        <v>17</v>
      </c>
      <c r="B31" s="6">
        <v>159713849</v>
      </c>
      <c r="C31" s="6">
        <v>113254958</v>
      </c>
      <c r="D31" s="6">
        <v>13083762</v>
      </c>
      <c r="E31" s="6">
        <v>19549616</v>
      </c>
      <c r="F31" s="6">
        <v>55704794</v>
      </c>
      <c r="G31" s="6">
        <v>-66481498</v>
      </c>
      <c r="H31" s="4">
        <v>26612588</v>
      </c>
    </row>
    <row r="32" spans="1:9" x14ac:dyDescent="0.25">
      <c r="B32" s="7">
        <f t="shared" ref="B32:F32" si="1">SUM(B20:B31)</f>
        <v>229139786</v>
      </c>
      <c r="C32" s="7">
        <f t="shared" si="1"/>
        <v>679113496</v>
      </c>
      <c r="D32" s="7">
        <f t="shared" si="1"/>
        <v>485391584</v>
      </c>
      <c r="E32" s="7">
        <f t="shared" si="1"/>
        <v>-857839837</v>
      </c>
      <c r="F32" s="7">
        <f t="shared" si="1"/>
        <v>-410441692</v>
      </c>
      <c r="G32" s="7">
        <f>SUM(G20:G31)</f>
        <v>555853884</v>
      </c>
      <c r="H32" s="7">
        <f t="shared" ref="H32:I32" si="2">SUM(H20:H31)</f>
        <v>284510153</v>
      </c>
      <c r="I32" s="7">
        <f t="shared" si="2"/>
        <v>0</v>
      </c>
    </row>
    <row r="33" spans="1:9" x14ac:dyDescent="0.25">
      <c r="A33" s="1"/>
      <c r="B33" s="10">
        <f t="shared" ref="B33:F33" si="3">B17+B32</f>
        <v>185449861</v>
      </c>
      <c r="C33" s="10">
        <f t="shared" si="3"/>
        <v>471537932</v>
      </c>
      <c r="D33" s="10">
        <f t="shared" si="3"/>
        <v>299517946</v>
      </c>
      <c r="E33" s="10">
        <f t="shared" si="3"/>
        <v>-1099260784</v>
      </c>
      <c r="F33" s="10">
        <f t="shared" si="3"/>
        <v>-675441547</v>
      </c>
      <c r="G33" s="10">
        <f>G17+G32</f>
        <v>211663659</v>
      </c>
      <c r="H33" s="10">
        <f t="shared" ref="H33:I33" si="4">H17+H32</f>
        <v>-162523967</v>
      </c>
      <c r="I33" s="10">
        <f t="shared" si="4"/>
        <v>0</v>
      </c>
    </row>
    <row r="34" spans="1:9" x14ac:dyDescent="0.25">
      <c r="B34" s="6"/>
      <c r="C34" s="6"/>
      <c r="D34" s="6"/>
      <c r="E34" s="6"/>
      <c r="F34" s="6"/>
    </row>
    <row r="35" spans="1:9" x14ac:dyDescent="0.25">
      <c r="A35" s="25" t="s">
        <v>116</v>
      </c>
      <c r="B35" s="6"/>
      <c r="C35" s="6"/>
      <c r="D35" s="6"/>
      <c r="E35" s="6"/>
      <c r="F35" s="6"/>
    </row>
    <row r="36" spans="1:9" x14ac:dyDescent="0.25">
      <c r="A36" t="s">
        <v>68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</row>
    <row r="37" spans="1:9" x14ac:dyDescent="0.25">
      <c r="A37" t="s">
        <v>69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</row>
    <row r="38" spans="1:9" x14ac:dyDescent="0.25">
      <c r="A38" t="s">
        <v>70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</row>
    <row r="39" spans="1:9" x14ac:dyDescent="0.25">
      <c r="A39" t="s">
        <v>71</v>
      </c>
      <c r="B39" s="6">
        <v>-34299172</v>
      </c>
      <c r="C39" s="6">
        <v>-4395965</v>
      </c>
      <c r="D39" s="6">
        <v>-5388765</v>
      </c>
      <c r="E39" s="6">
        <v>-1534457</v>
      </c>
      <c r="F39" s="6">
        <v>-10006527</v>
      </c>
      <c r="G39" s="6">
        <v>-10103839</v>
      </c>
      <c r="H39" s="4">
        <v>-5284762</v>
      </c>
    </row>
    <row r="40" spans="1:9" x14ac:dyDescent="0.25">
      <c r="A40" t="s">
        <v>72</v>
      </c>
      <c r="B40" s="6">
        <v>-8115976</v>
      </c>
      <c r="C40" s="6">
        <v>-5519093</v>
      </c>
      <c r="D40" s="6">
        <v>-3118069</v>
      </c>
      <c r="E40" s="6">
        <v>-3728019</v>
      </c>
      <c r="F40" s="6">
        <v>-4054684</v>
      </c>
      <c r="G40" s="6">
        <v>0</v>
      </c>
    </row>
    <row r="41" spans="1:9" x14ac:dyDescent="0.25">
      <c r="A41" t="s">
        <v>73</v>
      </c>
      <c r="B41" s="6">
        <v>0</v>
      </c>
      <c r="C41" s="6">
        <v>0</v>
      </c>
      <c r="D41" s="6">
        <v>0</v>
      </c>
      <c r="E41" s="6">
        <v>1694898</v>
      </c>
      <c r="F41" s="6">
        <v>0</v>
      </c>
      <c r="G41" s="6">
        <v>0</v>
      </c>
    </row>
    <row r="42" spans="1:9" x14ac:dyDescent="0.25">
      <c r="A42" s="1"/>
      <c r="B42" s="9">
        <f t="shared" ref="B42:E42" si="5">SUM(B36:B41)</f>
        <v>-42415148</v>
      </c>
      <c r="C42" s="9">
        <f t="shared" si="5"/>
        <v>-9915058</v>
      </c>
      <c r="D42" s="9">
        <f t="shared" si="5"/>
        <v>-8506834</v>
      </c>
      <c r="E42" s="9">
        <f t="shared" si="5"/>
        <v>-3567578</v>
      </c>
      <c r="F42" s="9">
        <f>SUM(F36:F41)</f>
        <v>-14061211</v>
      </c>
      <c r="G42" s="9">
        <f>SUM(G36:G41)</f>
        <v>-10103839</v>
      </c>
      <c r="H42" s="9">
        <f t="shared" ref="H42:I42" si="6">SUM(H36:H41)</f>
        <v>-5284762</v>
      </c>
      <c r="I42" s="9">
        <f t="shared" si="6"/>
        <v>0</v>
      </c>
    </row>
    <row r="43" spans="1:9" x14ac:dyDescent="0.25">
      <c r="B43" s="6"/>
      <c r="C43" s="6"/>
      <c r="D43" s="6"/>
      <c r="E43" s="6"/>
      <c r="F43" s="6"/>
    </row>
    <row r="44" spans="1:9" x14ac:dyDescent="0.25">
      <c r="A44" s="25" t="s">
        <v>117</v>
      </c>
      <c r="B44" s="6"/>
      <c r="C44" s="6"/>
      <c r="D44" s="6"/>
      <c r="E44" s="6"/>
      <c r="F44" s="6"/>
    </row>
    <row r="45" spans="1:9" x14ac:dyDescent="0.25">
      <c r="A45" t="s">
        <v>74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</row>
    <row r="46" spans="1:9" x14ac:dyDescent="0.25">
      <c r="A46" t="s">
        <v>75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</row>
    <row r="47" spans="1:9" x14ac:dyDescent="0.25">
      <c r="A47" s="1"/>
      <c r="B47" s="9">
        <f t="shared" ref="B47:C47" si="7">SUM(B45:B46)</f>
        <v>0</v>
      </c>
      <c r="C47" s="9">
        <f t="shared" si="7"/>
        <v>0</v>
      </c>
      <c r="D47" s="9">
        <f t="shared" ref="D47:E47" si="8">SUM(D45:D46)</f>
        <v>0</v>
      </c>
      <c r="E47" s="9">
        <f t="shared" si="8"/>
        <v>0</v>
      </c>
      <c r="F47" s="9">
        <f t="shared" ref="F47" si="9">SUM(F45:F46)</f>
        <v>0</v>
      </c>
      <c r="G47" s="9">
        <f>SUM(G45:G46)</f>
        <v>0</v>
      </c>
    </row>
    <row r="48" spans="1:9" x14ac:dyDescent="0.25">
      <c r="A48" s="25" t="s">
        <v>118</v>
      </c>
      <c r="B48" s="10">
        <f t="shared" ref="B48:F48" si="10">B33+B42+B47</f>
        <v>143034713</v>
      </c>
      <c r="C48" s="10">
        <f t="shared" si="10"/>
        <v>461622874</v>
      </c>
      <c r="D48" s="10">
        <f t="shared" si="10"/>
        <v>291011112</v>
      </c>
      <c r="E48" s="10">
        <f t="shared" si="10"/>
        <v>-1102828362</v>
      </c>
      <c r="F48" s="10">
        <f t="shared" si="10"/>
        <v>-689502758</v>
      </c>
      <c r="G48" s="10">
        <f>G33+G42+G47</f>
        <v>201559820</v>
      </c>
      <c r="H48" s="10">
        <f t="shared" ref="H48" si="11">H33+H42+H47</f>
        <v>-167808729</v>
      </c>
      <c r="I48" s="10"/>
    </row>
    <row r="49" spans="1:9" x14ac:dyDescent="0.25">
      <c r="A49" s="1" t="s">
        <v>76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5">
        <v>0</v>
      </c>
      <c r="H49" s="5">
        <v>0</v>
      </c>
      <c r="I49" s="5"/>
    </row>
    <row r="50" spans="1:9" x14ac:dyDescent="0.25">
      <c r="A50" s="27" t="s">
        <v>119</v>
      </c>
      <c r="B50" s="6">
        <v>2166758044</v>
      </c>
      <c r="C50" s="6">
        <v>2309792755</v>
      </c>
      <c r="D50" s="6">
        <v>2771415628</v>
      </c>
      <c r="E50" s="6">
        <v>3062426739</v>
      </c>
      <c r="F50" s="6">
        <v>1959598376</v>
      </c>
      <c r="G50" s="4">
        <v>1270095617</v>
      </c>
      <c r="H50" s="4">
        <v>1471655437</v>
      </c>
      <c r="I50" s="4"/>
    </row>
    <row r="51" spans="1:9" x14ac:dyDescent="0.25">
      <c r="A51" s="25" t="s">
        <v>120</v>
      </c>
      <c r="B51" s="10">
        <f t="shared" ref="B51:F51" si="12">SUM(B48:B50)</f>
        <v>2309792757</v>
      </c>
      <c r="C51" s="10">
        <f t="shared" si="12"/>
        <v>2771415629</v>
      </c>
      <c r="D51" s="10">
        <f t="shared" si="12"/>
        <v>3062426740</v>
      </c>
      <c r="E51" s="10">
        <f>SUM(E48:E50)-1</f>
        <v>1959598376</v>
      </c>
      <c r="F51" s="10">
        <f t="shared" si="12"/>
        <v>1270095618</v>
      </c>
      <c r="G51" s="10">
        <f>SUM(G48:G50)</f>
        <v>1471655437</v>
      </c>
      <c r="H51" s="10">
        <f t="shared" ref="H51" si="13">SUM(H48:H50)</f>
        <v>1303846708</v>
      </c>
      <c r="I51" s="10"/>
    </row>
    <row r="52" spans="1:9" x14ac:dyDescent="0.25">
      <c r="B52" s="6"/>
      <c r="C52" s="6"/>
      <c r="D52" s="6"/>
      <c r="E52" s="6"/>
      <c r="F52" s="6"/>
    </row>
    <row r="53" spans="1:9" x14ac:dyDescent="0.25">
      <c r="A53" s="27" t="s">
        <v>121</v>
      </c>
      <c r="B53" s="20">
        <f>B33/('1'!B39/10)</f>
        <v>0.27899686972649262</v>
      </c>
      <c r="C53" s="20">
        <f>C33/('1'!C39/10)</f>
        <v>0.70939717223785748</v>
      </c>
      <c r="D53" s="20">
        <f>D33/('1'!D39/10)</f>
        <v>0.45060464812593548</v>
      </c>
      <c r="E53" s="20">
        <f>E33/('1'!E39/10)</f>
        <v>-1.6537640745338176</v>
      </c>
      <c r="F53" s="20">
        <f>F33/('1'!F39/10)</f>
        <v>-1.0161564763654345</v>
      </c>
      <c r="G53" s="20">
        <f>G33/('1'!G39/10)</f>
        <v>0.31843376952358976</v>
      </c>
      <c r="H53" s="20">
        <f>H33/('1'!H39/10)</f>
        <v>-0.2445064008353815</v>
      </c>
      <c r="I53" s="20"/>
    </row>
    <row r="54" spans="1:9" x14ac:dyDescent="0.25">
      <c r="A54" s="25" t="s">
        <v>122</v>
      </c>
      <c r="B54" s="6">
        <v>664702300</v>
      </c>
      <c r="C54" s="6">
        <v>664702300</v>
      </c>
      <c r="D54" s="6">
        <v>664702300</v>
      </c>
      <c r="E54" s="6">
        <v>664702300</v>
      </c>
      <c r="F54" s="6">
        <v>664702300</v>
      </c>
      <c r="G54" s="6">
        <v>664702300</v>
      </c>
      <c r="H54">
        <v>664702300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O10" sqref="O10"/>
    </sheetView>
  </sheetViews>
  <sheetFormatPr defaultRowHeight="15" x14ac:dyDescent="0.25"/>
  <cols>
    <col min="1" max="1" width="34.5703125" bestFit="1" customWidth="1"/>
  </cols>
  <sheetData>
    <row r="1" spans="1:7" x14ac:dyDescent="0.25">
      <c r="A1" s="2" t="s">
        <v>23</v>
      </c>
    </row>
    <row r="2" spans="1:7" x14ac:dyDescent="0.25">
      <c r="A2" s="1" t="s">
        <v>80</v>
      </c>
    </row>
    <row r="3" spans="1:7" x14ac:dyDescent="0.25">
      <c r="A3" t="s">
        <v>89</v>
      </c>
    </row>
    <row r="4" spans="1:7" ht="15.75" x14ac:dyDescent="0.25">
      <c r="A4" s="15"/>
      <c r="B4" s="16">
        <v>2013</v>
      </c>
      <c r="C4" s="16">
        <v>2014</v>
      </c>
      <c r="D4" s="16">
        <v>2015</v>
      </c>
      <c r="E4" s="16">
        <v>2016</v>
      </c>
      <c r="F4" s="16">
        <v>2017</v>
      </c>
      <c r="G4" s="16">
        <v>2018</v>
      </c>
    </row>
    <row r="5" spans="1:7" x14ac:dyDescent="0.25">
      <c r="A5" t="s">
        <v>84</v>
      </c>
      <c r="B5" s="14">
        <f>'2'!C9/'2'!C7</f>
        <v>0.34193088676410094</v>
      </c>
      <c r="C5" s="14">
        <f>'2'!D9/'2'!D7</f>
        <v>0.28480958064747064</v>
      </c>
      <c r="D5" s="14">
        <f>'2'!E9/'2'!E7</f>
        <v>0.25845413130208356</v>
      </c>
      <c r="E5" s="14">
        <f>'2'!F9/'2'!F7</f>
        <v>0.1404410188678869</v>
      </c>
      <c r="F5" s="14">
        <f>'2'!G9/'2'!G7</f>
        <v>-3.4986507655522261E-2</v>
      </c>
      <c r="G5" s="14">
        <f>'2'!H9/'2'!H7</f>
        <v>-0.26218022608489233</v>
      </c>
    </row>
    <row r="6" spans="1:7" x14ac:dyDescent="0.25">
      <c r="A6" t="s">
        <v>81</v>
      </c>
      <c r="B6" s="14">
        <f>'2'!C30/'2'!C14</f>
        <v>-0.80197542195612725</v>
      </c>
      <c r="C6" s="14">
        <f>'2'!D30/'2'!D14</f>
        <v>-0.66479591551126671</v>
      </c>
      <c r="D6" s="14">
        <f>'2'!E30/'2'!E14</f>
        <v>-1.0603887390215765</v>
      </c>
      <c r="E6" s="14">
        <f>'2'!F30/'2'!F14</f>
        <v>-2.016497520781602</v>
      </c>
      <c r="F6" s="14">
        <f>'2'!G30/'2'!G14</f>
        <v>-5.2129752261088322</v>
      </c>
      <c r="G6" s="14">
        <f>'2'!H30/'2'!H14</f>
        <v>21.394550213440574</v>
      </c>
    </row>
    <row r="7" spans="1:7" x14ac:dyDescent="0.25">
      <c r="A7" t="s">
        <v>82</v>
      </c>
      <c r="B7" s="14">
        <f>'2'!C44/'2'!C14</f>
        <v>-2.1002766609112458</v>
      </c>
      <c r="C7" s="14">
        <f>'2'!D44/'2'!D14</f>
        <v>-0.88911905065974928</v>
      </c>
      <c r="D7" s="14">
        <f>'2'!E44/'2'!E14</f>
        <v>-0.58389502294632356</v>
      </c>
      <c r="E7" s="14">
        <f>'2'!F44/'2'!F14</f>
        <v>-1.7199245843878062</v>
      </c>
      <c r="F7" s="14">
        <f>'2'!G44/'2'!G14</f>
        <v>-5.5255374558010582</v>
      </c>
      <c r="G7" s="14">
        <f>'2'!H44/'2'!H14</f>
        <v>20.888450835976663</v>
      </c>
    </row>
    <row r="8" spans="1:7" x14ac:dyDescent="0.25">
      <c r="A8" t="s">
        <v>85</v>
      </c>
      <c r="B8" s="14">
        <f>'2'!C44/'1'!C23</f>
        <v>-4.7595519963260384E-2</v>
      </c>
      <c r="C8" s="14">
        <f>'2'!D44/'1'!D23</f>
        <v>-2.0432937969075266E-2</v>
      </c>
      <c r="D8" s="14">
        <f>'2'!E44/'1'!E23</f>
        <v>-1.1062999848701807E-2</v>
      </c>
      <c r="E8" s="14">
        <f>'2'!F44/'1'!F23</f>
        <v>-2.2095744300182584E-2</v>
      </c>
      <c r="F8" s="14">
        <f>'2'!G44/'1'!G23</f>
        <v>-3.4365514187819073E-2</v>
      </c>
      <c r="G8" s="14">
        <f>'2'!H44/'1'!H23</f>
        <v>-4.2489102067938024E-2</v>
      </c>
    </row>
    <row r="9" spans="1:7" x14ac:dyDescent="0.25">
      <c r="A9" t="s">
        <v>86</v>
      </c>
      <c r="B9" s="14">
        <f>'2'!C44/'1'!C44</f>
        <v>7.2864627994783215E-2</v>
      </c>
      <c r="C9" s="14">
        <f>'2'!D44/'1'!D44</f>
        <v>2.9756310464128157E-2</v>
      </c>
      <c r="D9" s="14">
        <f>'2'!E44/'1'!E44</f>
        <v>1.4436981557793528E-2</v>
      </c>
      <c r="E9" s="14">
        <f>'2'!F44/'1'!F44</f>
        <v>2.6962805185667744E-2</v>
      </c>
      <c r="F9" s="14">
        <f>'2'!G44/'1'!G44</f>
        <v>3.8750607872888886E-2</v>
      </c>
      <c r="G9" s="14">
        <f>'2'!H44/'1'!H44</f>
        <v>4.4347948500666194E-2</v>
      </c>
    </row>
    <row r="10" spans="1:7" x14ac:dyDescent="0.25">
      <c r="A10" t="s">
        <v>83</v>
      </c>
      <c r="B10" s="18">
        <v>-0.89970000000000006</v>
      </c>
      <c r="C10" s="18">
        <v>-0.97270000000000001</v>
      </c>
      <c r="D10" s="18">
        <v>-0.98760000000000003</v>
      </c>
      <c r="E10" s="18">
        <v>-1.0849</v>
      </c>
      <c r="F10" s="18">
        <v>-1.1567000000000001</v>
      </c>
      <c r="G10" s="18">
        <v>-1.1567000000000001</v>
      </c>
    </row>
    <row r="11" spans="1:7" x14ac:dyDescent="0.25">
      <c r="A11" t="s">
        <v>87</v>
      </c>
      <c r="B11" s="18">
        <v>0.73309999999999997</v>
      </c>
      <c r="C11" s="18">
        <v>0.7752</v>
      </c>
      <c r="D11" s="18">
        <v>0.76139999999999997</v>
      </c>
      <c r="E11" s="18">
        <v>0.71889999999999998</v>
      </c>
      <c r="F11" s="18">
        <v>0.8004</v>
      </c>
      <c r="G11" s="18">
        <v>0.8004</v>
      </c>
    </row>
    <row r="12" spans="1:7" x14ac:dyDescent="0.25">
      <c r="A12" t="s">
        <v>88</v>
      </c>
      <c r="B12" s="17">
        <v>0.82</v>
      </c>
      <c r="C12" s="17">
        <v>0.77</v>
      </c>
      <c r="D12" s="17">
        <v>0.83</v>
      </c>
      <c r="E12" s="17">
        <v>0.86</v>
      </c>
      <c r="F12" s="17">
        <v>0.78</v>
      </c>
      <c r="G12" s="17">
        <v>0.78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2018-11-05T05:26:44Z</dcterms:created>
  <dcterms:modified xsi:type="dcterms:W3CDTF">2020-04-12T14:21:21Z</dcterms:modified>
</cp:coreProperties>
</file>