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H52" i="3"/>
  <c r="H44" i="3"/>
  <c r="H36" i="3"/>
  <c r="H27" i="3"/>
  <c r="H28" i="3" s="1"/>
  <c r="H46" i="3" s="1"/>
  <c r="H49" i="3" s="1"/>
  <c r="H17" i="3"/>
  <c r="H48" i="2"/>
  <c r="H47" i="2"/>
  <c r="H46" i="2"/>
  <c r="H45" i="2"/>
  <c r="H41" i="2"/>
  <c r="H40" i="2"/>
  <c r="H31" i="2"/>
  <c r="H29" i="2"/>
  <c r="H28" i="2"/>
  <c r="H15" i="2"/>
  <c r="H14" i="2"/>
  <c r="H9" i="2"/>
  <c r="H60" i="1"/>
  <c r="H59" i="1"/>
  <c r="H58" i="1"/>
  <c r="H57" i="1"/>
  <c r="H55" i="1"/>
  <c r="H45" i="1"/>
  <c r="H38" i="1"/>
  <c r="H28" i="1"/>
  <c r="H21" i="1"/>
  <c r="H16" i="1"/>
  <c r="H11" i="1"/>
  <c r="H7" i="1"/>
  <c r="H51" i="3" l="1"/>
  <c r="B47" i="2"/>
  <c r="C47" i="2"/>
  <c r="D47" i="2"/>
  <c r="E47" i="2"/>
  <c r="F47" i="2"/>
  <c r="G47" i="2"/>
  <c r="G28" i="2"/>
  <c r="G14" i="2"/>
  <c r="G15" i="2" s="1"/>
  <c r="G29" i="2" s="1"/>
  <c r="G9" i="2"/>
  <c r="B58" i="1" l="1"/>
  <c r="F5" i="4" l="1"/>
  <c r="G44" i="3" l="1"/>
  <c r="G36" i="3"/>
  <c r="G27" i="3"/>
  <c r="G17" i="3"/>
  <c r="G45" i="2"/>
  <c r="G40" i="2"/>
  <c r="C9" i="2"/>
  <c r="B5" i="4" s="1"/>
  <c r="D9" i="2"/>
  <c r="C5" i="4" s="1"/>
  <c r="E9" i="2"/>
  <c r="D5" i="4" s="1"/>
  <c r="F9" i="2"/>
  <c r="E5" i="4" s="1"/>
  <c r="B9" i="2"/>
  <c r="G38" i="1"/>
  <c r="G45" i="1" s="1"/>
  <c r="G55" i="1"/>
  <c r="G57" i="1" s="1"/>
  <c r="G59" i="1" s="1"/>
  <c r="G21" i="1"/>
  <c r="G16" i="1"/>
  <c r="G11" i="1"/>
  <c r="G7" i="1"/>
  <c r="G28" i="1" l="1"/>
  <c r="G28" i="3"/>
  <c r="G31" i="2"/>
  <c r="G58" i="1"/>
  <c r="G51" i="3" l="1"/>
  <c r="G46" i="3"/>
  <c r="G49" i="3" s="1"/>
  <c r="G41" i="2"/>
  <c r="G46" i="2" s="1"/>
  <c r="F6" i="4"/>
  <c r="B55" i="1"/>
  <c r="B57" i="1" s="1"/>
  <c r="B59" i="1" s="1"/>
  <c r="B33" i="1"/>
  <c r="B16" i="1"/>
  <c r="C16" i="1"/>
  <c r="E40" i="2"/>
  <c r="E7" i="1"/>
  <c r="B45" i="2"/>
  <c r="C45" i="2"/>
  <c r="D45" i="2"/>
  <c r="E45" i="2"/>
  <c r="B44" i="3"/>
  <c r="C44" i="3"/>
  <c r="D44" i="3"/>
  <c r="E44" i="3"/>
  <c r="B36" i="3"/>
  <c r="C36" i="3"/>
  <c r="D36" i="3"/>
  <c r="E36" i="3"/>
  <c r="B27" i="3"/>
  <c r="C27" i="3"/>
  <c r="D27" i="3"/>
  <c r="E27" i="3"/>
  <c r="B17" i="3"/>
  <c r="C17" i="3"/>
  <c r="D17" i="3"/>
  <c r="E17" i="3"/>
  <c r="C55" i="1"/>
  <c r="C57" i="1" s="1"/>
  <c r="C59" i="1" s="1"/>
  <c r="D55" i="1"/>
  <c r="D57" i="1" s="1"/>
  <c r="D59" i="1" s="1"/>
  <c r="E55" i="1"/>
  <c r="E57" i="1" s="1"/>
  <c r="E59" i="1" s="1"/>
  <c r="B38" i="1"/>
  <c r="B45" i="1" s="1"/>
  <c r="C38" i="1"/>
  <c r="C45" i="1" s="1"/>
  <c r="C58" i="1" s="1"/>
  <c r="D38" i="1"/>
  <c r="D45" i="1" s="1"/>
  <c r="D58" i="1" s="1"/>
  <c r="E38" i="1"/>
  <c r="E45" i="1" s="1"/>
  <c r="B21" i="1"/>
  <c r="C21" i="1"/>
  <c r="D21" i="1"/>
  <c r="E21" i="1"/>
  <c r="D16" i="1"/>
  <c r="E16" i="1"/>
  <c r="B11" i="1"/>
  <c r="C11" i="1"/>
  <c r="D11" i="1"/>
  <c r="E11" i="1"/>
  <c r="B7" i="1"/>
  <c r="C7" i="1"/>
  <c r="D7" i="1"/>
  <c r="C40" i="2"/>
  <c r="D40" i="2"/>
  <c r="B28" i="2"/>
  <c r="C28" i="2"/>
  <c r="D28" i="2"/>
  <c r="E28" i="2"/>
  <c r="B14" i="2"/>
  <c r="C14" i="2"/>
  <c r="D14" i="2"/>
  <c r="E14" i="2"/>
  <c r="F44" i="3"/>
  <c r="F36" i="3"/>
  <c r="F27" i="3"/>
  <c r="F17" i="3"/>
  <c r="F28" i="3" s="1"/>
  <c r="F45" i="2"/>
  <c r="F40" i="2"/>
  <c r="F28" i="2"/>
  <c r="F14" i="2"/>
  <c r="F15" i="2" s="1"/>
  <c r="F29" i="2" s="1"/>
  <c r="D28" i="1" l="1"/>
  <c r="F46" i="3"/>
  <c r="F49" i="3" s="1"/>
  <c r="F51" i="3"/>
  <c r="F31" i="2"/>
  <c r="E6" i="4" s="1"/>
  <c r="F7" i="4"/>
  <c r="F9" i="4"/>
  <c r="F8" i="4"/>
  <c r="B28" i="1"/>
  <c r="B28" i="3"/>
  <c r="B51" i="3" s="1"/>
  <c r="B15" i="2"/>
  <c r="B29" i="2" s="1"/>
  <c r="B31" i="2" s="1"/>
  <c r="B41" i="2" s="1"/>
  <c r="B46" i="2" s="1"/>
  <c r="E58" i="1"/>
  <c r="C28" i="3"/>
  <c r="C15" i="2"/>
  <c r="C29" i="2" s="1"/>
  <c r="C31" i="2" s="1"/>
  <c r="C28" i="1"/>
  <c r="E28" i="3"/>
  <c r="E51" i="3" s="1"/>
  <c r="E15" i="2"/>
  <c r="E29" i="2" s="1"/>
  <c r="E31" i="2" s="1"/>
  <c r="E28" i="1"/>
  <c r="D28" i="3"/>
  <c r="D15" i="2"/>
  <c r="D29" i="2" s="1"/>
  <c r="D31" i="2" s="1"/>
  <c r="F55" i="1"/>
  <c r="F57" i="1" s="1"/>
  <c r="F59" i="1" s="1"/>
  <c r="F38" i="1"/>
  <c r="F45" i="1" s="1"/>
  <c r="F58" i="1" s="1"/>
  <c r="F21" i="1"/>
  <c r="F16" i="1"/>
  <c r="F11" i="1"/>
  <c r="F7" i="1"/>
  <c r="C46" i="3" l="1"/>
  <c r="C49" i="3" s="1"/>
  <c r="C51" i="3"/>
  <c r="D46" i="3"/>
  <c r="D49" i="3" s="1"/>
  <c r="D51" i="3"/>
  <c r="C41" i="2"/>
  <c r="C46" i="2" s="1"/>
  <c r="B9" i="4" s="1"/>
  <c r="B6" i="4"/>
  <c r="E41" i="2"/>
  <c r="E46" i="2" s="1"/>
  <c r="D9" i="4" s="1"/>
  <c r="D6" i="4"/>
  <c r="D41" i="2"/>
  <c r="D46" i="2" s="1"/>
  <c r="C6" i="4"/>
  <c r="F41" i="2"/>
  <c r="F46" i="2" s="1"/>
  <c r="B8" i="4"/>
  <c r="F28" i="1"/>
  <c r="E46" i="3"/>
  <c r="E49" i="3" s="1"/>
  <c r="B49" i="3"/>
  <c r="B46" i="3"/>
  <c r="D8" i="4" l="1"/>
  <c r="E7" i="4"/>
  <c r="D7" i="4"/>
  <c r="C7" i="4"/>
  <c r="C8" i="4"/>
  <c r="C9" i="4"/>
  <c r="B7" i="4"/>
  <c r="E9" i="4"/>
  <c r="E8" i="4"/>
</calcChain>
</file>

<file path=xl/comments1.xml><?xml version="1.0" encoding="utf-8"?>
<comments xmlns="http://schemas.openxmlformats.org/spreadsheetml/2006/main">
  <authors>
    <author>Royal Capital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Excludes time apportionment of rights issued shares.</t>
        </r>
      </text>
    </comment>
  </commentList>
</comments>
</file>

<file path=xl/sharedStrings.xml><?xml version="1.0" encoding="utf-8"?>
<sst xmlns="http://schemas.openxmlformats.org/spreadsheetml/2006/main" count="139" uniqueCount="131">
  <si>
    <t>International Finance Investment &amp; Commerce Bank Limited</t>
  </si>
  <si>
    <t>Cash in hand</t>
  </si>
  <si>
    <t>Balance with Bangladesh Bank  &amp; its agent banks</t>
  </si>
  <si>
    <t>In Bangladesh</t>
  </si>
  <si>
    <t>Outside Bangladesh</t>
  </si>
  <si>
    <t>Money at call and on short notice</t>
  </si>
  <si>
    <t>Investments</t>
  </si>
  <si>
    <t>Government securities</t>
  </si>
  <si>
    <t>Other investments</t>
  </si>
  <si>
    <t>Loans, cash credit, overdrafts etc</t>
  </si>
  <si>
    <t>Bills purchased and discounted</t>
  </si>
  <si>
    <t>Other assets</t>
  </si>
  <si>
    <t>Liabilities</t>
  </si>
  <si>
    <t>Borrowing from other banks, financial institutions and agents</t>
  </si>
  <si>
    <t>Subordinated debt</t>
  </si>
  <si>
    <t>Current deposit and other accounts</t>
  </si>
  <si>
    <t>Bills payable</t>
  </si>
  <si>
    <t>Savings bank deposits</t>
  </si>
  <si>
    <t>Fixed deposits</t>
  </si>
  <si>
    <t>Other liabilities</t>
  </si>
  <si>
    <t>Paid up capital</t>
  </si>
  <si>
    <t>Statutory reserve</t>
  </si>
  <si>
    <t>General reserve</t>
  </si>
  <si>
    <t>Revaluation reserve against securities</t>
  </si>
  <si>
    <t>Revaluation reserve against fixed assets</t>
  </si>
  <si>
    <t>Foreign currency translation reserve</t>
  </si>
  <si>
    <t>Surplus in profit and loss account</t>
  </si>
  <si>
    <t>Non-controlling interest</t>
  </si>
  <si>
    <t>Interest income</t>
  </si>
  <si>
    <t>Interest paid on deposits, borrowings etc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</si>
  <si>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</si>
  <si>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</si>
  <si>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</si>
  <si>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</si>
  <si>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</si>
  <si>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</si>
  <si>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stamp, telecommunication etc.</t>
  </si>
  <si>
    <t>Stationery, printing, advertisement etc.</t>
  </si>
  <si>
    <t>Managing Director’s salary</t>
  </si>
  <si>
    <t>Directors’ fees</t>
  </si>
  <si>
    <t>Auditors’ fees</t>
  </si>
  <si>
    <t>Charges on loan loss</t>
  </si>
  <si>
    <t>Depreciation and repair of bank’s assets</t>
  </si>
  <si>
    <t>Other expenses</t>
  </si>
  <si>
    <t>Share of profit of joint ventures/associates</t>
  </si>
  <si>
    <t>Provision for loans, investments &amp; other assets</t>
  </si>
  <si>
    <t>Specific provision</t>
  </si>
  <si>
    <t>General provision</t>
  </si>
  <si>
    <t>Provision for off-shore banking unit</t>
  </si>
  <si>
    <t>Provision for off-balance sheet exposures</t>
  </si>
  <si>
    <t>Provision for diminution in value of investments</t>
  </si>
  <si>
    <t>Provision for other assets</t>
  </si>
  <si>
    <t>Current tax</t>
  </si>
  <si>
    <t>Deferred tax</t>
  </si>
  <si>
    <t>Interest received</t>
  </si>
  <si>
    <t>Interest payments</t>
  </si>
  <si>
    <t>Dividend received</t>
  </si>
  <si>
    <t>Fees and commission received</t>
  </si>
  <si>
    <t>Recoveries of loans and advances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</si>
  <si>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</si>
  <si>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</si>
  <si>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</si>
  <si>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</si>
  <si>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</t>
  </si>
  <si>
    <t>Statutory deposits</t>
  </si>
  <si>
    <t>Loans and advances to other banks</t>
  </si>
  <si>
    <t>Loans and advances to customers</t>
  </si>
  <si>
    <t>Deposits from other banks</t>
  </si>
  <si>
    <t>Deposits from customers</t>
  </si>
  <si>
    <t>Trading liabilities</t>
  </si>
  <si>
    <t>Net proceeds/(payments) from sale/(purchase) of Government securities</t>
  </si>
  <si>
    <t>Net proceeds/(payments) from sale/(purchase) of securities</t>
  </si>
  <si>
    <t>Purchase of property, plant &amp; equipment</t>
  </si>
  <si>
    <t>Proceeds from sale of property, plant &amp; equipment</t>
  </si>
  <si>
    <t>Receipts from issue of sub-ordinated bond</t>
  </si>
  <si>
    <t>Dividend paid in cash</t>
  </si>
  <si>
    <t>Payment against lease obligation</t>
  </si>
  <si>
    <t>Pament against lease obligation</t>
  </si>
  <si>
    <t>Other Deposit</t>
  </si>
  <si>
    <t>outside Bangladesh</t>
  </si>
  <si>
    <t>Capital gain</t>
  </si>
  <si>
    <t>Receipts from issuuance of right share</t>
  </si>
  <si>
    <t>Operating Margin</t>
  </si>
  <si>
    <t>Net Margin</t>
  </si>
  <si>
    <t>Capital to Risk Weighted Assets Ratio</t>
  </si>
  <si>
    <t xml:space="preserve">As at 31 December </t>
  </si>
  <si>
    <t>Property and Assets</t>
  </si>
  <si>
    <t>Cash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</si>
  <si>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</si>
  <si>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</si>
  <si>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</si>
  <si>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</si>
  <si>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</si>
  <si>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</si>
  <si>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</si>
  <si>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</si>
  <si>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</si>
  <si>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</si>
  <si>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</si>
  <si>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</si>
  <si>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</si>
  <si>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</si>
  <si>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</si>
  <si>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</si>
  <si>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</si>
  <si>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</si>
  <si>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</si>
  <si>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</si>
  <si>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</si>
  <si>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Profit Before Provisions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</si>
  <si>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</si>
  <si>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</si>
  <si>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</si>
  <si>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</si>
  <si>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</si>
  <si>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</si>
  <si>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</si>
  <si>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</si>
  <si>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</si>
  <si>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</si>
  <si>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</si>
  <si>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Operating Profit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</si>
  <si>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</si>
  <si>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</si>
  <si>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</si>
  <si>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</si>
  <si>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</si>
  <si>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Ratios</t>
  </si>
  <si>
    <t xml:space="preserve">Balance Sheet </t>
  </si>
  <si>
    <t>Profti &amp; Loss Account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</si>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</sst>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10" fontId="0" fillId="0" borderId="0" xfId="2" applyNumberFormat="1" applyFont="1"/>
    <xf numFmtId="3" fontId="0" fillId="0" borderId="0" xfId="0" applyNumberFormat="1"/>
    <xf numFmtId="164" fontId="1" fillId="0" borderId="0" xfId="1" applyNumberFormat="1" applyFont="1"/>
    <xf numFmtId="2" fontId="0" fillId="0" borderId="0" xfId="0" applyNumberFormat="1"/>
    <xf numFmtId="0" fontId="3" fillId="0" borderId="0" xfId="0" applyFont="1"/>
    <xf numFmtId="1" fontId="3" fillId="0" borderId="0" xfId="1" applyNumberFormat="1" applyFont="1" applyAlignment="1">
      <alignment horizontal="center"/>
    </xf>
    <xf numFmtId="10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2" fillId="0" borderId="1" xfId="0" applyFont="1" applyBorder="1"/>
    <xf numFmtId="43" fontId="2" fillId="0" borderId="0" xfId="0" applyNumberFormat="1" applyFont="1"/>
    <xf numFmtId="0" fontId="2" fillId="0" borderId="2" xfId="0" applyFont="1" applyBorder="1"/>
    <xf numFmtId="0" fontId="2" fillId="0" borderId="0" xfId="0" applyFont="1" applyBorder="1"/>
    <xf numFmtId="0" fontId="4" fillId="0" borderId="0" xfId="0" applyFont="1" applyBorder="1" applyAlignment="1"/>
    <xf numFmtId="0" fontId="0" fillId="0" borderId="0" xfId="0" applyFont="1" applyAlignment="1"/>
    <xf numFmtId="164" fontId="0" fillId="0" borderId="0" xfId="1" applyNumberFormat="1" applyFon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pane xSplit="1" ySplit="4" topLeftCell="G44" activePane="bottomRight" state="frozen"/>
      <selection pane="topRight" activeCell="B1" sqref="B1"/>
      <selection pane="bottomLeft" activeCell="A3" sqref="A3"/>
      <selection pane="bottomRight" activeCell="J24" sqref="J24"/>
    </sheetView>
  </sheetViews>
  <sheetFormatPr defaultRowHeight="15" x14ac:dyDescent="0.25"/>
  <cols>
    <col min="1" max="1" width="44.5703125" bestFit="1" customWidth="1"/>
    <col min="2" max="4" width="16.28515625" bestFit="1" customWidth="1"/>
    <col min="5" max="5" width="16.85546875" bestFit="1" customWidth="1"/>
    <col min="6" max="8" width="16.28515625" bestFit="1" customWidth="1"/>
  </cols>
  <sheetData>
    <row r="1" spans="1:12" x14ac:dyDescent="0.25">
      <c r="A1" s="2" t="s">
        <v>0</v>
      </c>
    </row>
    <row r="2" spans="1:12" x14ac:dyDescent="0.25">
      <c r="A2" s="2" t="s">
        <v>128</v>
      </c>
    </row>
    <row r="3" spans="1:12" x14ac:dyDescent="0.25">
      <c r="A3" t="s">
        <v>85</v>
      </c>
    </row>
    <row r="4" spans="1:12" ht="15.75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</row>
    <row r="5" spans="1:12" x14ac:dyDescent="0.25">
      <c r="B5" s="4"/>
      <c r="C5" s="4"/>
      <c r="D5" s="4"/>
      <c r="E5" s="4"/>
      <c r="F5" s="4"/>
    </row>
    <row r="6" spans="1:12" x14ac:dyDescent="0.25">
      <c r="A6" s="16" t="s">
        <v>86</v>
      </c>
      <c r="B6" s="4"/>
      <c r="C6" s="4"/>
      <c r="D6" s="4"/>
      <c r="E6" s="4"/>
      <c r="F6" s="4"/>
    </row>
    <row r="7" spans="1:12" x14ac:dyDescent="0.25">
      <c r="A7" s="17" t="s">
        <v>87</v>
      </c>
      <c r="B7" s="5">
        <f t="shared" ref="B7:D7" si="0">B8+B9</f>
        <v>9582866983</v>
      </c>
      <c r="C7" s="5">
        <f t="shared" si="0"/>
        <v>9694857863</v>
      </c>
      <c r="D7" s="5">
        <f t="shared" si="0"/>
        <v>10402677369</v>
      </c>
      <c r="E7" s="5">
        <f>E8+E9</f>
        <v>11883940873</v>
      </c>
      <c r="F7" s="5">
        <f>F8+F9</f>
        <v>14079419866</v>
      </c>
      <c r="G7" s="5">
        <f>G8+G9</f>
        <v>15487553511</v>
      </c>
      <c r="H7" s="5">
        <f>H8+H9</f>
        <v>16020741583</v>
      </c>
    </row>
    <row r="8" spans="1:12" x14ac:dyDescent="0.25">
      <c r="A8" t="s">
        <v>1</v>
      </c>
      <c r="B8" s="4">
        <v>1793372821</v>
      </c>
      <c r="C8" s="4">
        <v>2027983219</v>
      </c>
      <c r="D8" s="4">
        <v>1833243747</v>
      </c>
      <c r="E8" s="4">
        <v>1648726967</v>
      </c>
      <c r="F8" s="4">
        <v>2018405559</v>
      </c>
      <c r="G8" s="9">
        <v>2251768572</v>
      </c>
      <c r="H8" s="9">
        <v>2899030289</v>
      </c>
    </row>
    <row r="9" spans="1:12" x14ac:dyDescent="0.25">
      <c r="A9" t="s">
        <v>2</v>
      </c>
      <c r="B9" s="4">
        <v>7789494162</v>
      </c>
      <c r="C9" s="4">
        <v>7666874644</v>
      </c>
      <c r="D9" s="4">
        <v>8569433622</v>
      </c>
      <c r="E9" s="4">
        <v>10235213906</v>
      </c>
      <c r="F9" s="4">
        <v>12061014307</v>
      </c>
      <c r="G9" s="9">
        <v>13235784939</v>
      </c>
      <c r="H9" s="9">
        <v>13121711294</v>
      </c>
    </row>
    <row r="10" spans="1:12" x14ac:dyDescent="0.25">
      <c r="B10" s="4"/>
      <c r="C10" s="4"/>
      <c r="D10" s="4"/>
      <c r="E10" s="4"/>
      <c r="F10" s="4"/>
      <c r="L10" s="4"/>
    </row>
    <row r="11" spans="1:12" x14ac:dyDescent="0.25">
      <c r="A11" s="18" t="s">
        <v>88</v>
      </c>
      <c r="B11" s="5">
        <f t="shared" ref="B11:E11" si="1">B12+B13</f>
        <v>5158506347</v>
      </c>
      <c r="C11" s="5">
        <f t="shared" si="1"/>
        <v>10028287316</v>
      </c>
      <c r="D11" s="5">
        <f t="shared" si="1"/>
        <v>12049563141</v>
      </c>
      <c r="E11" s="5">
        <f t="shared" si="1"/>
        <v>5717048302</v>
      </c>
      <c r="F11" s="5">
        <f>F12+F13</f>
        <v>9008977771</v>
      </c>
      <c r="G11" s="5">
        <f>G12+G13</f>
        <v>10623519846</v>
      </c>
      <c r="H11" s="5">
        <f>H12+H13</f>
        <v>8118980917</v>
      </c>
    </row>
    <row r="12" spans="1:12" x14ac:dyDescent="0.25">
      <c r="A12" t="s">
        <v>3</v>
      </c>
      <c r="B12" s="4">
        <v>3497911209</v>
      </c>
      <c r="C12" s="4">
        <v>8754990093</v>
      </c>
      <c r="D12" s="4">
        <v>11214966414</v>
      </c>
      <c r="E12" s="4">
        <v>3827088364</v>
      </c>
      <c r="F12" s="4">
        <v>7592399021</v>
      </c>
      <c r="G12" s="9">
        <v>8068534922</v>
      </c>
      <c r="H12" s="9">
        <v>6823590588</v>
      </c>
    </row>
    <row r="13" spans="1:12" x14ac:dyDescent="0.25">
      <c r="A13" t="s">
        <v>4</v>
      </c>
      <c r="B13" s="4">
        <v>1660595138</v>
      </c>
      <c r="C13" s="4">
        <v>1273297223</v>
      </c>
      <c r="D13" s="4">
        <v>834596727</v>
      </c>
      <c r="E13" s="4">
        <v>1889959938</v>
      </c>
      <c r="F13" s="4">
        <v>1416578750</v>
      </c>
      <c r="G13" s="9">
        <v>2554984924</v>
      </c>
      <c r="H13" s="9">
        <v>1295390329</v>
      </c>
    </row>
    <row r="14" spans="1:12" x14ac:dyDescent="0.25">
      <c r="A14" s="18" t="s">
        <v>5</v>
      </c>
      <c r="B14" s="5">
        <v>950000000</v>
      </c>
      <c r="C14" s="4"/>
      <c r="D14" s="5">
        <v>1450000000</v>
      </c>
      <c r="E14" s="4">
        <v>0</v>
      </c>
      <c r="F14" s="4">
        <v>0</v>
      </c>
      <c r="G14" s="9">
        <v>3830000000</v>
      </c>
      <c r="H14" s="9">
        <v>3970000000</v>
      </c>
    </row>
    <row r="15" spans="1:12" x14ac:dyDescent="0.25">
      <c r="B15" s="4"/>
      <c r="C15" s="4"/>
      <c r="D15" s="4"/>
      <c r="E15" s="4"/>
      <c r="F15" s="4"/>
    </row>
    <row r="16" spans="1:12" x14ac:dyDescent="0.25">
      <c r="A16" s="18" t="s">
        <v>6</v>
      </c>
      <c r="B16" s="5">
        <f>B17+B19+B18</f>
        <v>15836154787</v>
      </c>
      <c r="C16" s="5">
        <f>C17+C19</f>
        <v>21294982636</v>
      </c>
      <c r="D16" s="5">
        <f t="shared" ref="D16:E16" si="2">D17+D19</f>
        <v>24030515228</v>
      </c>
      <c r="E16" s="5">
        <f t="shared" si="2"/>
        <v>29113754270</v>
      </c>
      <c r="F16" s="5">
        <f>F17+F19</f>
        <v>26279460893</v>
      </c>
      <c r="G16" s="5">
        <f>G17+G19</f>
        <v>29290877363</v>
      </c>
      <c r="H16" s="5">
        <f>H17+H19</f>
        <v>32664400101</v>
      </c>
    </row>
    <row r="17" spans="1:8" x14ac:dyDescent="0.25">
      <c r="A17" t="s">
        <v>7</v>
      </c>
      <c r="B17" s="4">
        <v>11311623934</v>
      </c>
      <c r="C17" s="4">
        <v>15893691348</v>
      </c>
      <c r="D17" s="4">
        <v>17217294297</v>
      </c>
      <c r="E17" s="4">
        <v>23596892752</v>
      </c>
      <c r="F17" s="4">
        <v>20754752878</v>
      </c>
      <c r="G17" s="9">
        <v>23943582942</v>
      </c>
      <c r="H17" s="9">
        <v>27258506647</v>
      </c>
    </row>
    <row r="18" spans="1:8" x14ac:dyDescent="0.25">
      <c r="A18" s="3" t="s">
        <v>79</v>
      </c>
      <c r="B18" s="4">
        <v>411499034</v>
      </c>
      <c r="C18" s="4"/>
      <c r="D18" s="4"/>
      <c r="E18" s="4"/>
      <c r="F18" s="4"/>
    </row>
    <row r="19" spans="1:8" x14ac:dyDescent="0.25">
      <c r="A19" t="s">
        <v>8</v>
      </c>
      <c r="B19" s="4">
        <v>4113031819</v>
      </c>
      <c r="C19" s="4">
        <v>5401291288</v>
      </c>
      <c r="D19" s="4">
        <v>6813220931</v>
      </c>
      <c r="E19" s="4">
        <v>5516861518</v>
      </c>
      <c r="F19" s="4">
        <v>5524708015</v>
      </c>
      <c r="G19" s="9">
        <v>5347294421</v>
      </c>
      <c r="H19" s="9">
        <v>5405893454</v>
      </c>
    </row>
    <row r="20" spans="1:8" x14ac:dyDescent="0.25">
      <c r="B20" s="4"/>
      <c r="C20" s="4"/>
      <c r="D20" s="4"/>
      <c r="E20" s="4"/>
      <c r="F20" s="4"/>
    </row>
    <row r="21" spans="1:8" x14ac:dyDescent="0.25">
      <c r="A21" s="18" t="s">
        <v>89</v>
      </c>
      <c r="B21" s="5">
        <f t="shared" ref="B21:E21" si="3">B22+B23</f>
        <v>78446281797</v>
      </c>
      <c r="C21" s="5">
        <f t="shared" si="3"/>
        <v>86020739530</v>
      </c>
      <c r="D21" s="5">
        <f t="shared" si="3"/>
        <v>104419397669</v>
      </c>
      <c r="E21" s="5">
        <f t="shared" si="3"/>
        <v>125668039638</v>
      </c>
      <c r="F21" s="5">
        <f>F22+F23</f>
        <v>141258758320</v>
      </c>
      <c r="G21" s="5">
        <f>G22+G23</f>
        <v>183296111106</v>
      </c>
      <c r="H21" s="5">
        <f>H22+H23</f>
        <v>210932291735</v>
      </c>
    </row>
    <row r="22" spans="1:8" x14ac:dyDescent="0.25">
      <c r="A22" t="s">
        <v>9</v>
      </c>
      <c r="B22" s="4">
        <v>71546062534</v>
      </c>
      <c r="C22" s="4">
        <v>79899715032</v>
      </c>
      <c r="D22" s="4">
        <v>96670129520</v>
      </c>
      <c r="E22" s="4">
        <v>116635497917</v>
      </c>
      <c r="F22" s="4">
        <v>132138872955</v>
      </c>
      <c r="G22" s="9">
        <v>171593194706</v>
      </c>
      <c r="H22" s="9">
        <v>198670768028</v>
      </c>
    </row>
    <row r="23" spans="1:8" x14ac:dyDescent="0.25">
      <c r="A23" t="s">
        <v>10</v>
      </c>
      <c r="B23" s="4">
        <v>6900219263</v>
      </c>
      <c r="C23" s="4">
        <v>6121024498</v>
      </c>
      <c r="D23" s="4">
        <v>7749268149</v>
      </c>
      <c r="E23" s="4">
        <v>9032541721</v>
      </c>
      <c r="F23" s="4">
        <v>9119885365</v>
      </c>
      <c r="G23" s="9">
        <v>11702916400</v>
      </c>
      <c r="H23" s="9">
        <v>12261523707</v>
      </c>
    </row>
    <row r="24" spans="1:8" x14ac:dyDescent="0.25">
      <c r="B24" s="4"/>
      <c r="C24" s="4"/>
      <c r="D24" s="4"/>
      <c r="E24" s="4"/>
      <c r="F24" s="4"/>
    </row>
    <row r="25" spans="1:8" x14ac:dyDescent="0.25">
      <c r="A25" s="17" t="s">
        <v>90</v>
      </c>
      <c r="B25" s="4">
        <v>2367569482</v>
      </c>
      <c r="C25" s="4">
        <v>2358801815</v>
      </c>
      <c r="D25" s="4">
        <v>2946853254</v>
      </c>
      <c r="E25" s="4">
        <v>3244881023</v>
      </c>
      <c r="F25" s="5">
        <v>3498780629</v>
      </c>
      <c r="G25" s="9">
        <v>3539338093</v>
      </c>
      <c r="H25" s="9">
        <v>5445835394</v>
      </c>
    </row>
    <row r="26" spans="1:8" x14ac:dyDescent="0.25">
      <c r="A26" s="17" t="s">
        <v>91</v>
      </c>
      <c r="B26" s="4">
        <v>2431578240</v>
      </c>
      <c r="C26" s="4">
        <v>3632164715</v>
      </c>
      <c r="D26" s="4">
        <v>3371653934</v>
      </c>
      <c r="E26" s="4">
        <v>4736254172</v>
      </c>
      <c r="F26" s="5">
        <v>5752191395</v>
      </c>
      <c r="G26" s="9">
        <v>10277591453</v>
      </c>
      <c r="H26" s="9">
        <v>9003060522</v>
      </c>
    </row>
    <row r="27" spans="1:8" x14ac:dyDescent="0.25">
      <c r="A27" s="17" t="s">
        <v>92</v>
      </c>
      <c r="B27" s="4">
        <v>0</v>
      </c>
      <c r="C27" s="4">
        <v>373474800</v>
      </c>
      <c r="D27" s="4">
        <v>373474800</v>
      </c>
      <c r="E27" s="4">
        <v>373474800</v>
      </c>
      <c r="F27" s="5">
        <v>373474800</v>
      </c>
      <c r="G27" s="9">
        <v>373474800</v>
      </c>
      <c r="H27" s="9">
        <v>373474800</v>
      </c>
    </row>
    <row r="28" spans="1:8" x14ac:dyDescent="0.25">
      <c r="A28" s="2"/>
      <c r="B28" s="5">
        <f>B7+B11+B14+B16+B21+B25+B26+B27</f>
        <v>114772957636</v>
      </c>
      <c r="C28" s="5">
        <f t="shared" ref="C28:E28" si="4">C7+C11+C16+C21+C25+C26+C27</f>
        <v>133403308675</v>
      </c>
      <c r="D28" s="5">
        <f>D7+D11+D14+D16+D21+D25+D26+D27</f>
        <v>159044135395</v>
      </c>
      <c r="E28" s="5">
        <f t="shared" si="4"/>
        <v>180737393078</v>
      </c>
      <c r="F28" s="5">
        <f>F7+F11+F16+F21+F25+F26+F27</f>
        <v>200251063674</v>
      </c>
      <c r="G28" s="5">
        <f>G7+G11+G14+G16+G21+G25+G26+G27</f>
        <v>256718466172</v>
      </c>
      <c r="H28" s="5">
        <f>H7+H11+H14+H16+H21+H25+H26+H27</f>
        <v>286528785052</v>
      </c>
    </row>
    <row r="29" spans="1:8" x14ac:dyDescent="0.25">
      <c r="B29" s="4"/>
      <c r="C29" s="4"/>
      <c r="D29" s="4"/>
      <c r="E29" s="4"/>
      <c r="F29" s="4"/>
    </row>
    <row r="30" spans="1:8" x14ac:dyDescent="0.25">
      <c r="A30" s="16" t="s">
        <v>93</v>
      </c>
      <c r="B30" s="4"/>
      <c r="C30" s="4"/>
      <c r="D30" s="4"/>
      <c r="E30" s="4"/>
      <c r="F30" s="4"/>
    </row>
    <row r="31" spans="1:8" x14ac:dyDescent="0.25">
      <c r="B31" s="4"/>
      <c r="C31" s="4"/>
      <c r="D31" s="4"/>
      <c r="E31" s="4"/>
      <c r="F31" s="4"/>
    </row>
    <row r="32" spans="1:8" x14ac:dyDescent="0.25">
      <c r="A32" s="18" t="s">
        <v>12</v>
      </c>
      <c r="B32" s="4"/>
      <c r="C32" s="4"/>
      <c r="D32" s="4"/>
      <c r="E32" s="4"/>
      <c r="F32" s="4"/>
    </row>
    <row r="33" spans="1:8" x14ac:dyDescent="0.25">
      <c r="A33" s="18" t="s">
        <v>94</v>
      </c>
      <c r="B33" s="5">
        <f>B34+B35</f>
        <v>874456831</v>
      </c>
      <c r="C33" s="5">
        <v>780065530</v>
      </c>
      <c r="D33" s="5">
        <v>5924591258</v>
      </c>
      <c r="E33" s="5">
        <v>7493454676</v>
      </c>
      <c r="F33" s="5">
        <v>6161734496</v>
      </c>
      <c r="G33" s="9">
        <v>8473580748</v>
      </c>
      <c r="H33" s="9">
        <v>9969432278</v>
      </c>
    </row>
    <row r="34" spans="1:8" x14ac:dyDescent="0.25">
      <c r="A34" s="6" t="s">
        <v>3</v>
      </c>
      <c r="B34" s="4">
        <v>634907131</v>
      </c>
      <c r="C34" s="5"/>
      <c r="D34" s="5"/>
      <c r="E34" s="4"/>
      <c r="F34" s="5"/>
    </row>
    <row r="35" spans="1:8" x14ac:dyDescent="0.25">
      <c r="A35" s="6" t="s">
        <v>4</v>
      </c>
      <c r="B35" s="4">
        <v>239549700</v>
      </c>
      <c r="C35" s="5"/>
      <c r="D35" s="5"/>
      <c r="E35" s="4"/>
      <c r="F35" s="5"/>
    </row>
    <row r="36" spans="1:8" x14ac:dyDescent="0.25">
      <c r="A36" t="s">
        <v>14</v>
      </c>
      <c r="B36" s="4">
        <v>0</v>
      </c>
      <c r="C36" s="4">
        <v>0</v>
      </c>
      <c r="D36" s="4">
        <v>0</v>
      </c>
      <c r="E36" s="4">
        <v>0</v>
      </c>
      <c r="F36" s="4">
        <v>3500000000</v>
      </c>
      <c r="G36" s="9">
        <v>3500000000</v>
      </c>
      <c r="H36" s="9">
        <v>3500000000</v>
      </c>
    </row>
    <row r="37" spans="1:8" x14ac:dyDescent="0.25">
      <c r="B37" s="4"/>
      <c r="C37" s="4"/>
      <c r="D37" s="4"/>
      <c r="E37" s="4"/>
      <c r="F37" s="4"/>
    </row>
    <row r="38" spans="1:8" x14ac:dyDescent="0.25">
      <c r="A38" s="18" t="s">
        <v>95</v>
      </c>
      <c r="B38" s="5">
        <f t="shared" ref="B38:E38" si="5">SUM(B39:B43)</f>
        <v>92291283091</v>
      </c>
      <c r="C38" s="5">
        <f t="shared" si="5"/>
        <v>107990281917</v>
      </c>
      <c r="D38" s="5">
        <f t="shared" si="5"/>
        <v>129863053203</v>
      </c>
      <c r="E38" s="5">
        <f t="shared" si="5"/>
        <v>146848211304</v>
      </c>
      <c r="F38" s="5">
        <f>SUM(F39:F43)</f>
        <v>160132621436</v>
      </c>
      <c r="G38" s="5">
        <f>SUM(G39:G43)</f>
        <v>200148679835</v>
      </c>
      <c r="H38" s="5">
        <f>SUM(H39:H43)</f>
        <v>226228549042</v>
      </c>
    </row>
    <row r="39" spans="1:8" x14ac:dyDescent="0.25">
      <c r="A39" t="s">
        <v>15</v>
      </c>
      <c r="B39" s="4">
        <v>11398756481</v>
      </c>
      <c r="C39" s="4">
        <v>12817554019</v>
      </c>
      <c r="D39" s="4">
        <v>15582027154</v>
      </c>
      <c r="E39" s="4">
        <v>17440029998</v>
      </c>
      <c r="F39" s="4">
        <v>20040265832</v>
      </c>
      <c r="G39" s="9">
        <v>30611131194</v>
      </c>
      <c r="H39" s="9">
        <v>40849197782</v>
      </c>
    </row>
    <row r="40" spans="1:8" x14ac:dyDescent="0.25">
      <c r="A40" t="s">
        <v>16</v>
      </c>
      <c r="B40" s="4">
        <v>1492411159</v>
      </c>
      <c r="C40" s="4">
        <v>1573829454</v>
      </c>
      <c r="D40" s="4">
        <v>1874975364</v>
      </c>
      <c r="E40" s="4">
        <v>1473570630</v>
      </c>
      <c r="F40" s="4">
        <v>2075645107</v>
      </c>
      <c r="G40" s="9">
        <v>2238152090</v>
      </c>
      <c r="H40" s="9">
        <v>2066079056</v>
      </c>
    </row>
    <row r="41" spans="1:8" x14ac:dyDescent="0.25">
      <c r="A41" t="s">
        <v>17</v>
      </c>
      <c r="B41" s="4">
        <v>11468553820</v>
      </c>
      <c r="C41" s="4">
        <v>13890783163</v>
      </c>
      <c r="D41" s="4">
        <v>18366462687</v>
      </c>
      <c r="E41" s="4">
        <v>24496108248</v>
      </c>
      <c r="F41" s="4">
        <v>27886177596</v>
      </c>
      <c r="G41" s="9">
        <v>27058321723</v>
      </c>
      <c r="H41" s="9">
        <v>24711065947</v>
      </c>
    </row>
    <row r="42" spans="1:8" x14ac:dyDescent="0.25">
      <c r="A42" t="s">
        <v>78</v>
      </c>
      <c r="B42" s="4">
        <v>67931561631</v>
      </c>
      <c r="C42" s="4">
        <v>3005674356</v>
      </c>
      <c r="D42" s="4">
        <v>0</v>
      </c>
      <c r="E42" s="4">
        <v>0</v>
      </c>
      <c r="F42" s="4">
        <v>0</v>
      </c>
      <c r="G42" s="4">
        <v>0</v>
      </c>
    </row>
    <row r="43" spans="1:8" x14ac:dyDescent="0.25">
      <c r="A43" t="s">
        <v>18</v>
      </c>
      <c r="B43" s="4">
        <v>0</v>
      </c>
      <c r="C43" s="4">
        <v>76702440925</v>
      </c>
      <c r="D43" s="4">
        <v>94039587998</v>
      </c>
      <c r="E43" s="4">
        <v>103438502428</v>
      </c>
      <c r="F43" s="4">
        <v>110130532901</v>
      </c>
      <c r="G43" s="9">
        <v>140241074828</v>
      </c>
      <c r="H43" s="9">
        <v>158602206257</v>
      </c>
    </row>
    <row r="44" spans="1:8" x14ac:dyDescent="0.25">
      <c r="A44" s="18" t="s">
        <v>96</v>
      </c>
      <c r="B44" s="5">
        <v>14626811497</v>
      </c>
      <c r="C44" s="5">
        <v>15387219301</v>
      </c>
      <c r="D44" s="5">
        <v>11359482025</v>
      </c>
      <c r="E44" s="5">
        <v>14025345914</v>
      </c>
      <c r="F44" s="5">
        <v>16534308924</v>
      </c>
      <c r="G44" s="9">
        <v>22492022640</v>
      </c>
      <c r="H44" s="5">
        <v>23153144360</v>
      </c>
    </row>
    <row r="45" spans="1:8" x14ac:dyDescent="0.25">
      <c r="A45" s="4"/>
      <c r="B45" s="5">
        <f t="shared" ref="B45:E45" si="6">B33+B36+B38+B44</f>
        <v>107792551419</v>
      </c>
      <c r="C45" s="5">
        <f t="shared" si="6"/>
        <v>124157566748</v>
      </c>
      <c r="D45" s="5">
        <f t="shared" si="6"/>
        <v>147147126486</v>
      </c>
      <c r="E45" s="5">
        <f t="shared" si="6"/>
        <v>168367011894</v>
      </c>
      <c r="F45" s="5">
        <f>F33+F36+F38+F44</f>
        <v>186328664856</v>
      </c>
      <c r="G45" s="5">
        <f>G33+G36+G38+G44</f>
        <v>234614283223</v>
      </c>
      <c r="H45" s="5">
        <f>H33+H36+H38+H44</f>
        <v>262851125680</v>
      </c>
    </row>
    <row r="46" spans="1:8" x14ac:dyDescent="0.25">
      <c r="A46" s="4"/>
      <c r="B46" s="4"/>
      <c r="C46" s="4"/>
      <c r="D46" s="4"/>
      <c r="E46" s="4"/>
      <c r="F46" s="4"/>
    </row>
    <row r="47" spans="1:8" x14ac:dyDescent="0.25">
      <c r="A47" s="18" t="s">
        <v>97</v>
      </c>
      <c r="B47" s="4"/>
      <c r="C47" s="4"/>
      <c r="D47" s="4"/>
      <c r="E47" s="4"/>
      <c r="F47" s="4"/>
    </row>
    <row r="48" spans="1:8" x14ac:dyDescent="0.25">
      <c r="A48" t="s">
        <v>20</v>
      </c>
      <c r="B48" s="4">
        <v>3460473750</v>
      </c>
      <c r="C48" s="4">
        <v>3806521120</v>
      </c>
      <c r="D48" s="4">
        <v>4377499280</v>
      </c>
      <c r="E48" s="4">
        <v>5034124170</v>
      </c>
      <c r="F48" s="4">
        <v>5638219070</v>
      </c>
      <c r="G48" s="9">
        <v>11953024420</v>
      </c>
      <c r="H48" s="9">
        <v>13387387350</v>
      </c>
    </row>
    <row r="49" spans="1:8" x14ac:dyDescent="0.25">
      <c r="A49" t="s">
        <v>21</v>
      </c>
      <c r="B49" s="4">
        <v>2832536912</v>
      </c>
      <c r="C49" s="4">
        <v>3374079154</v>
      </c>
      <c r="D49" s="4">
        <v>3909507173</v>
      </c>
      <c r="E49" s="4">
        <v>4232499880</v>
      </c>
      <c r="F49" s="4">
        <v>4649226843</v>
      </c>
      <c r="G49" s="9">
        <v>5124540729</v>
      </c>
      <c r="H49" s="9">
        <v>5696418313</v>
      </c>
    </row>
    <row r="50" spans="1:8" x14ac:dyDescent="0.25">
      <c r="A50" t="s">
        <v>22</v>
      </c>
      <c r="B50" s="4">
        <v>188690816</v>
      </c>
      <c r="C50" s="4">
        <v>55771397</v>
      </c>
      <c r="D50" s="4">
        <v>55771397</v>
      </c>
      <c r="E50" s="4">
        <v>155071397</v>
      </c>
      <c r="F50" s="4">
        <v>155071397</v>
      </c>
      <c r="G50" s="9">
        <v>155071397</v>
      </c>
      <c r="H50" s="9">
        <v>155071397</v>
      </c>
    </row>
    <row r="51" spans="1:8" x14ac:dyDescent="0.25">
      <c r="A51" t="s">
        <v>23</v>
      </c>
      <c r="B51" s="4">
        <v>0</v>
      </c>
      <c r="C51" s="4">
        <v>26025690</v>
      </c>
      <c r="D51" s="4">
        <v>1575539</v>
      </c>
      <c r="E51" s="4">
        <v>41391939</v>
      </c>
      <c r="F51" s="4">
        <v>13387424</v>
      </c>
      <c r="G51" s="9">
        <v>6229549</v>
      </c>
      <c r="H51" s="9">
        <v>13108847</v>
      </c>
    </row>
    <row r="52" spans="1:8" x14ac:dyDescent="0.25">
      <c r="A52" t="s">
        <v>24</v>
      </c>
      <c r="B52" s="4">
        <v>0</v>
      </c>
      <c r="C52" s="4">
        <v>115314704</v>
      </c>
      <c r="D52" s="4">
        <v>115314704</v>
      </c>
      <c r="E52" s="4">
        <v>115314704</v>
      </c>
      <c r="F52" s="4">
        <v>115314704</v>
      </c>
      <c r="G52" s="9">
        <v>115314704</v>
      </c>
      <c r="H52" s="9">
        <v>115314704</v>
      </c>
    </row>
    <row r="53" spans="1:8" x14ac:dyDescent="0.25">
      <c r="A53" t="s">
        <v>25</v>
      </c>
      <c r="B53" s="4">
        <v>0</v>
      </c>
      <c r="C53" s="4">
        <v>-50909</v>
      </c>
      <c r="D53" s="4">
        <v>1230102</v>
      </c>
      <c r="E53" s="4">
        <v>-25350388</v>
      </c>
      <c r="F53" s="4">
        <v>-27858562</v>
      </c>
      <c r="G53" s="9">
        <v>126200022</v>
      </c>
      <c r="H53" s="9">
        <v>43292875</v>
      </c>
    </row>
    <row r="54" spans="1:8" x14ac:dyDescent="0.25">
      <c r="A54" t="s">
        <v>26</v>
      </c>
      <c r="B54" s="4">
        <v>498704738</v>
      </c>
      <c r="C54" s="4">
        <v>1868074768</v>
      </c>
      <c r="D54" s="4">
        <v>3436103270</v>
      </c>
      <c r="E54" s="4">
        <v>2817321961</v>
      </c>
      <c r="F54" s="4">
        <v>3379031381</v>
      </c>
      <c r="G54" s="9">
        <v>4623795459</v>
      </c>
      <c r="H54" s="9">
        <v>4267059068</v>
      </c>
    </row>
    <row r="55" spans="1:8" x14ac:dyDescent="0.25">
      <c r="B55" s="5">
        <f t="shared" ref="B55:E55" si="7">SUM(B48:B54)</f>
        <v>6980406216</v>
      </c>
      <c r="C55" s="5">
        <f t="shared" si="7"/>
        <v>9245735924</v>
      </c>
      <c r="D55" s="5">
        <f t="shared" si="7"/>
        <v>11897001465</v>
      </c>
      <c r="E55" s="5">
        <f t="shared" si="7"/>
        <v>12370373663</v>
      </c>
      <c r="F55" s="5">
        <f>SUM(F48:F54)</f>
        <v>13922392257</v>
      </c>
      <c r="G55" s="5">
        <f>SUM(G48:G54)</f>
        <v>22104176280</v>
      </c>
      <c r="H55" s="5">
        <f>SUM(H48:H54)</f>
        <v>23677652554</v>
      </c>
    </row>
    <row r="56" spans="1:8" x14ac:dyDescent="0.25">
      <c r="A56" s="18" t="s">
        <v>27</v>
      </c>
      <c r="B56" s="4">
        <v>0</v>
      </c>
      <c r="C56" s="4">
        <v>6000</v>
      </c>
      <c r="D56" s="4">
        <v>7445</v>
      </c>
      <c r="E56" s="4">
        <v>7521</v>
      </c>
      <c r="F56" s="4">
        <v>6561</v>
      </c>
      <c r="G56" s="9">
        <v>6669</v>
      </c>
      <c r="H56" s="9">
        <v>6818</v>
      </c>
    </row>
    <row r="57" spans="1:8" x14ac:dyDescent="0.25">
      <c r="B57" s="5">
        <f t="shared" ref="B57:E57" si="8">SUM(B55:B56)</f>
        <v>6980406216</v>
      </c>
      <c r="C57" s="5">
        <f t="shared" si="8"/>
        <v>9245741924</v>
      </c>
      <c r="D57" s="5">
        <f t="shared" si="8"/>
        <v>11897008910</v>
      </c>
      <c r="E57" s="5">
        <f t="shared" si="8"/>
        <v>12370381184</v>
      </c>
      <c r="F57" s="5">
        <f>SUM(F55:F56)</f>
        <v>13922398818</v>
      </c>
      <c r="G57" s="5">
        <f>SUM(G55:G56)</f>
        <v>22104182949</v>
      </c>
      <c r="H57" s="5">
        <f>SUM(H55:H56)</f>
        <v>23677659372</v>
      </c>
    </row>
    <row r="58" spans="1:8" x14ac:dyDescent="0.25">
      <c r="A58" s="2"/>
      <c r="B58" s="5">
        <f>(B45+B57)+1</f>
        <v>114772957636</v>
      </c>
      <c r="C58" s="5">
        <f>(C45+C57)+3</f>
        <v>133403308675</v>
      </c>
      <c r="D58" s="5">
        <f>(D45+D57)-1</f>
        <v>159044135395</v>
      </c>
      <c r="E58" s="5">
        <f t="shared" ref="E58:H58" si="9">E45+E57</f>
        <v>180737393078</v>
      </c>
      <c r="F58" s="5">
        <f t="shared" si="9"/>
        <v>200251063674</v>
      </c>
      <c r="G58" s="5">
        <f t="shared" si="9"/>
        <v>256718466172</v>
      </c>
      <c r="H58" s="5">
        <f t="shared" si="9"/>
        <v>286528785052</v>
      </c>
    </row>
    <row r="59" spans="1:8" x14ac:dyDescent="0.25">
      <c r="A59" s="19" t="s">
        <v>98</v>
      </c>
      <c r="B59" s="20">
        <f>B57/(B48/10)</f>
        <v>20.171822473729211</v>
      </c>
      <c r="C59" s="20">
        <f t="shared" ref="C59:H59" si="10">C57/(C48/10)</f>
        <v>24.289217457435257</v>
      </c>
      <c r="D59" s="20">
        <f t="shared" si="10"/>
        <v>27.177637616881572</v>
      </c>
      <c r="E59" s="20">
        <f t="shared" si="10"/>
        <v>24.573055344401645</v>
      </c>
      <c r="F59" s="20">
        <f t="shared" si="10"/>
        <v>24.692901508702818</v>
      </c>
      <c r="G59" s="20">
        <f t="shared" si="10"/>
        <v>18.492543955666076</v>
      </c>
      <c r="H59" s="20">
        <f t="shared" si="10"/>
        <v>17.686542379757167</v>
      </c>
    </row>
    <row r="60" spans="1:8" x14ac:dyDescent="0.25">
      <c r="A60" s="19" t="s">
        <v>99</v>
      </c>
      <c r="B60" s="5">
        <v>346047375</v>
      </c>
      <c r="C60" s="5">
        <v>380652112</v>
      </c>
      <c r="D60" s="5">
        <v>437749928</v>
      </c>
      <c r="E60" s="5">
        <v>503412417</v>
      </c>
      <c r="F60" s="5">
        <v>563821907</v>
      </c>
      <c r="G60" s="5">
        <v>1195302442</v>
      </c>
      <c r="H60" s="5">
        <f>H48/10</f>
        <v>1338738735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workbookViewId="0">
      <pane xSplit="1" ySplit="4" topLeftCell="G35" activePane="bottomRight" state="frozen"/>
      <selection pane="topRight" activeCell="B1" sqref="B1"/>
      <selection pane="bottomLeft" activeCell="A3" sqref="A3"/>
      <selection pane="bottomRight" activeCell="H48" sqref="H48"/>
    </sheetView>
  </sheetViews>
  <sheetFormatPr defaultRowHeight="15" x14ac:dyDescent="0.25"/>
  <cols>
    <col min="1" max="1" width="55.85546875" bestFit="1" customWidth="1"/>
    <col min="2" max="6" width="15.28515625" bestFit="1" customWidth="1"/>
    <col min="7" max="7" width="15" bestFit="1" customWidth="1"/>
    <col min="8" max="8" width="14.28515625" bestFit="1" customWidth="1"/>
  </cols>
  <sheetData>
    <row r="1" spans="1:8" x14ac:dyDescent="0.25">
      <c r="A1" s="2" t="s">
        <v>0</v>
      </c>
    </row>
    <row r="2" spans="1:8" x14ac:dyDescent="0.25">
      <c r="A2" s="2" t="s">
        <v>129</v>
      </c>
    </row>
    <row r="3" spans="1:8" x14ac:dyDescent="0.25">
      <c r="A3" t="s">
        <v>85</v>
      </c>
    </row>
    <row r="4" spans="1:8" ht="15.75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</row>
    <row r="5" spans="1:8" x14ac:dyDescent="0.25">
      <c r="A5" s="19" t="s">
        <v>100</v>
      </c>
      <c r="B5" s="4"/>
      <c r="C5" s="4"/>
      <c r="D5" s="4"/>
      <c r="E5" s="4"/>
      <c r="F5" s="4"/>
      <c r="G5" s="4"/>
    </row>
    <row r="6" spans="1:8" x14ac:dyDescent="0.25">
      <c r="A6" s="18" t="s">
        <v>101</v>
      </c>
      <c r="B6" s="4"/>
      <c r="C6" s="4"/>
      <c r="D6" s="4"/>
      <c r="E6" s="4"/>
      <c r="F6" s="4"/>
      <c r="G6" s="4"/>
    </row>
    <row r="7" spans="1:8" x14ac:dyDescent="0.25">
      <c r="A7" t="s">
        <v>28</v>
      </c>
      <c r="B7" s="4">
        <v>10520385971</v>
      </c>
      <c r="C7" s="4">
        <v>11157042069</v>
      </c>
      <c r="D7" s="4">
        <v>11924197296</v>
      </c>
      <c r="E7" s="4">
        <v>12720241526</v>
      </c>
      <c r="F7" s="4">
        <v>12552253073</v>
      </c>
      <c r="G7" s="4">
        <v>15039273910</v>
      </c>
      <c r="H7" s="9">
        <v>19011904653</v>
      </c>
    </row>
    <row r="8" spans="1:8" x14ac:dyDescent="0.25">
      <c r="A8" t="s">
        <v>29</v>
      </c>
      <c r="B8" s="4">
        <v>7658802706</v>
      </c>
      <c r="C8" s="4">
        <v>8550277551</v>
      </c>
      <c r="D8" s="4">
        <v>8519021026</v>
      </c>
      <c r="E8" s="4">
        <v>8945731444</v>
      </c>
      <c r="F8" s="4">
        <v>8146826797</v>
      </c>
      <c r="G8" s="4">
        <v>9439023057</v>
      </c>
      <c r="H8" s="9">
        <v>14404699530</v>
      </c>
    </row>
    <row r="9" spans="1:8" x14ac:dyDescent="0.25">
      <c r="A9" s="18"/>
      <c r="B9" s="5">
        <f>B7-B8</f>
        <v>2861583265</v>
      </c>
      <c r="C9" s="5">
        <f t="shared" ref="C9:F9" si="0">C7-C8</f>
        <v>2606764518</v>
      </c>
      <c r="D9" s="5">
        <f t="shared" si="0"/>
        <v>3405176270</v>
      </c>
      <c r="E9" s="5">
        <f t="shared" si="0"/>
        <v>3774510082</v>
      </c>
      <c r="F9" s="5">
        <f t="shared" si="0"/>
        <v>4405426276</v>
      </c>
      <c r="G9" s="5">
        <f>G7-G8</f>
        <v>5600250853</v>
      </c>
      <c r="H9" s="5">
        <f>H7-H8</f>
        <v>4607205123</v>
      </c>
    </row>
    <row r="10" spans="1:8" x14ac:dyDescent="0.25">
      <c r="A10" t="s">
        <v>30</v>
      </c>
      <c r="B10" s="4">
        <v>1751833772</v>
      </c>
      <c r="C10" s="4">
        <v>2192253088</v>
      </c>
      <c r="D10" s="4">
        <v>2378647190</v>
      </c>
      <c r="E10" s="4">
        <v>2281973080</v>
      </c>
      <c r="F10" s="4">
        <v>2103580097</v>
      </c>
      <c r="G10" s="4">
        <v>2105410059</v>
      </c>
      <c r="H10" s="9">
        <v>2044196628</v>
      </c>
    </row>
    <row r="11" spans="1:8" x14ac:dyDescent="0.25">
      <c r="A11" t="s">
        <v>31</v>
      </c>
      <c r="B11" s="4">
        <v>1254035204</v>
      </c>
      <c r="C11" s="4">
        <v>1319763289</v>
      </c>
      <c r="D11" s="4">
        <v>1423651023</v>
      </c>
      <c r="E11" s="4">
        <v>1519705704</v>
      </c>
      <c r="F11" s="4">
        <v>1552391886</v>
      </c>
      <c r="G11" s="4">
        <v>1717435369</v>
      </c>
      <c r="H11" s="9">
        <v>1639740927</v>
      </c>
    </row>
    <row r="12" spans="1:8" x14ac:dyDescent="0.25">
      <c r="A12" t="s">
        <v>80</v>
      </c>
      <c r="B12" s="4">
        <v>62099837</v>
      </c>
      <c r="C12" s="4"/>
      <c r="D12" s="4"/>
      <c r="E12" s="4"/>
      <c r="F12" s="4">
        <v>0</v>
      </c>
      <c r="G12" s="4">
        <v>0</v>
      </c>
    </row>
    <row r="13" spans="1:8" x14ac:dyDescent="0.25">
      <c r="A13" t="s">
        <v>32</v>
      </c>
      <c r="B13" s="4">
        <v>604991471</v>
      </c>
      <c r="C13" s="4">
        <v>510329508</v>
      </c>
      <c r="D13" s="4">
        <v>529870115</v>
      </c>
      <c r="E13" s="4">
        <v>503793886</v>
      </c>
      <c r="F13" s="4">
        <v>591454501</v>
      </c>
      <c r="G13" s="4">
        <v>535737818</v>
      </c>
      <c r="H13" s="9">
        <v>467734788</v>
      </c>
    </row>
    <row r="14" spans="1:8" x14ac:dyDescent="0.25">
      <c r="B14" s="5">
        <f t="shared" ref="B14:E14" si="1">SUM(B10:B13)</f>
        <v>3672960284</v>
      </c>
      <c r="C14" s="5">
        <f t="shared" si="1"/>
        <v>4022345885</v>
      </c>
      <c r="D14" s="5">
        <f t="shared" si="1"/>
        <v>4332168328</v>
      </c>
      <c r="E14" s="5">
        <f t="shared" si="1"/>
        <v>4305472670</v>
      </c>
      <c r="F14" s="5">
        <f>SUM(F10:F13)</f>
        <v>4247426484</v>
      </c>
      <c r="G14" s="5">
        <f>SUM(G10:G13)</f>
        <v>4358583246</v>
      </c>
      <c r="H14" s="5">
        <f>SUM(H10:H13)</f>
        <v>4151672343</v>
      </c>
    </row>
    <row r="15" spans="1:8" x14ac:dyDescent="0.25">
      <c r="B15" s="5">
        <f t="shared" ref="B15:H15" si="2">B9+B14</f>
        <v>6534543549</v>
      </c>
      <c r="C15" s="5">
        <f t="shared" si="2"/>
        <v>6629110403</v>
      </c>
      <c r="D15" s="5">
        <f t="shared" si="2"/>
        <v>7737344598</v>
      </c>
      <c r="E15" s="5">
        <f t="shared" si="2"/>
        <v>8079982752</v>
      </c>
      <c r="F15" s="5">
        <f t="shared" si="2"/>
        <v>8652852760</v>
      </c>
      <c r="G15" s="5">
        <f t="shared" si="2"/>
        <v>9958834099</v>
      </c>
      <c r="H15" s="5">
        <f t="shared" si="2"/>
        <v>8758877466</v>
      </c>
    </row>
    <row r="16" spans="1:8" x14ac:dyDescent="0.25">
      <c r="A16" s="19" t="s">
        <v>102</v>
      </c>
    </row>
    <row r="17" spans="1:8" x14ac:dyDescent="0.25">
      <c r="A17" t="s">
        <v>33</v>
      </c>
      <c r="B17" s="4">
        <v>1801269674</v>
      </c>
      <c r="C17" s="4">
        <v>1910600460</v>
      </c>
      <c r="D17" s="4">
        <v>2475625867</v>
      </c>
      <c r="E17" s="4">
        <v>2231581713</v>
      </c>
      <c r="F17" s="4">
        <v>2373808573</v>
      </c>
      <c r="G17" s="4">
        <v>2600408127</v>
      </c>
      <c r="H17" s="9">
        <v>2580872443</v>
      </c>
    </row>
    <row r="18" spans="1:8" x14ac:dyDescent="0.25">
      <c r="A18" t="s">
        <v>34</v>
      </c>
      <c r="B18" s="4">
        <v>561769530</v>
      </c>
      <c r="C18" s="4">
        <v>602478805</v>
      </c>
      <c r="D18" s="4">
        <v>683215801</v>
      </c>
      <c r="E18" s="4">
        <v>682771493</v>
      </c>
      <c r="F18" s="4">
        <v>756019205</v>
      </c>
      <c r="G18" s="4">
        <v>702972532</v>
      </c>
      <c r="H18" s="9">
        <v>780871636</v>
      </c>
    </row>
    <row r="19" spans="1:8" x14ac:dyDescent="0.25">
      <c r="A19" t="s">
        <v>35</v>
      </c>
      <c r="B19" s="4">
        <v>3734352</v>
      </c>
      <c r="C19" s="4">
        <v>5557719</v>
      </c>
      <c r="D19" s="4">
        <v>7765350</v>
      </c>
      <c r="E19" s="4">
        <v>10026077</v>
      </c>
      <c r="F19" s="4">
        <v>9253259</v>
      </c>
      <c r="G19" s="4">
        <v>11625374</v>
      </c>
      <c r="H19" s="9">
        <v>12493496</v>
      </c>
    </row>
    <row r="20" spans="1:8" x14ac:dyDescent="0.25">
      <c r="A20" t="s">
        <v>36</v>
      </c>
      <c r="B20" s="4">
        <v>72441274</v>
      </c>
      <c r="C20" s="4">
        <v>90270298</v>
      </c>
      <c r="D20" s="4">
        <v>94375727</v>
      </c>
      <c r="E20" s="4">
        <v>112913781</v>
      </c>
      <c r="F20" s="4">
        <v>118589680</v>
      </c>
      <c r="G20" s="4">
        <v>76477658</v>
      </c>
      <c r="H20" s="9">
        <v>63263272</v>
      </c>
    </row>
    <row r="21" spans="1:8" x14ac:dyDescent="0.25">
      <c r="A21" t="s">
        <v>37</v>
      </c>
      <c r="B21" s="4">
        <v>700000</v>
      </c>
      <c r="C21" s="4">
        <v>101292102</v>
      </c>
      <c r="D21" s="4">
        <v>175827492</v>
      </c>
      <c r="E21" s="4">
        <v>174091810</v>
      </c>
      <c r="F21" s="4">
        <v>273922990</v>
      </c>
      <c r="G21" s="4">
        <v>433195870</v>
      </c>
      <c r="H21" s="9">
        <v>377063537</v>
      </c>
    </row>
    <row r="22" spans="1:8" x14ac:dyDescent="0.25">
      <c r="A22" t="s">
        <v>38</v>
      </c>
      <c r="B22" s="4">
        <v>102027782</v>
      </c>
      <c r="C22" s="4">
        <v>13660000</v>
      </c>
      <c r="D22" s="4">
        <v>13660000</v>
      </c>
      <c r="E22" s="4">
        <v>13852500</v>
      </c>
      <c r="F22" s="4">
        <v>15120000</v>
      </c>
      <c r="G22" s="4">
        <v>15120000</v>
      </c>
      <c r="H22" s="9">
        <v>15120000</v>
      </c>
    </row>
    <row r="23" spans="1:8" x14ac:dyDescent="0.25">
      <c r="A23" t="s">
        <v>39</v>
      </c>
      <c r="B23" s="4">
        <v>578731227</v>
      </c>
      <c r="C23" s="4">
        <v>1004927</v>
      </c>
      <c r="D23" s="4">
        <v>1364750</v>
      </c>
      <c r="E23" s="4">
        <v>1104250</v>
      </c>
      <c r="F23" s="4">
        <v>1495750</v>
      </c>
      <c r="G23" s="4">
        <v>1621500</v>
      </c>
      <c r="H23" s="9">
        <v>1911000</v>
      </c>
    </row>
    <row r="24" spans="1:8" x14ac:dyDescent="0.25">
      <c r="A24" t="s">
        <v>40</v>
      </c>
      <c r="B24" s="4">
        <v>7952581</v>
      </c>
      <c r="C24" s="4">
        <v>900000</v>
      </c>
      <c r="D24" s="4">
        <v>1765215</v>
      </c>
      <c r="E24" s="4">
        <v>1790934</v>
      </c>
      <c r="F24" s="4">
        <v>2251927</v>
      </c>
      <c r="G24" s="4">
        <v>1866696</v>
      </c>
      <c r="H24" s="9">
        <v>1990133</v>
      </c>
    </row>
    <row r="25" spans="1:8" x14ac:dyDescent="0.25">
      <c r="A25" t="s">
        <v>41</v>
      </c>
      <c r="B25" s="4">
        <v>1405750</v>
      </c>
      <c r="C25" s="4">
        <v>35777187</v>
      </c>
      <c r="D25" s="4">
        <v>0</v>
      </c>
      <c r="E25" s="4">
        <v>69825108</v>
      </c>
      <c r="F25" s="4">
        <v>281172341</v>
      </c>
      <c r="G25" s="4">
        <v>244828037</v>
      </c>
      <c r="H25" s="9">
        <v>109642716</v>
      </c>
    </row>
    <row r="26" spans="1:8" x14ac:dyDescent="0.25">
      <c r="A26" t="s">
        <v>42</v>
      </c>
      <c r="B26" s="4">
        <v>273093112</v>
      </c>
      <c r="C26" s="4">
        <v>302548470</v>
      </c>
      <c r="D26" s="4">
        <v>402991215</v>
      </c>
      <c r="E26" s="4">
        <v>442183292</v>
      </c>
      <c r="F26" s="4">
        <v>557399835</v>
      </c>
      <c r="G26" s="4">
        <v>495842413</v>
      </c>
      <c r="H26" s="9">
        <v>484602840</v>
      </c>
    </row>
    <row r="27" spans="1:8" x14ac:dyDescent="0.25">
      <c r="A27" t="s">
        <v>43</v>
      </c>
      <c r="B27" s="4">
        <v>303060688</v>
      </c>
      <c r="C27" s="4">
        <v>579826799</v>
      </c>
      <c r="D27" s="4">
        <v>669117684</v>
      </c>
      <c r="E27" s="4">
        <v>728138397</v>
      </c>
      <c r="F27" s="4">
        <v>804803102</v>
      </c>
      <c r="G27" s="4">
        <v>829823238</v>
      </c>
      <c r="H27" s="9">
        <v>736982153</v>
      </c>
    </row>
    <row r="28" spans="1:8" x14ac:dyDescent="0.25">
      <c r="A28" s="22"/>
      <c r="B28" s="5">
        <f t="shared" ref="B28:E28" si="3">SUM(B17:B27)</f>
        <v>3706185970</v>
      </c>
      <c r="C28" s="5">
        <f t="shared" si="3"/>
        <v>3643916767</v>
      </c>
      <c r="D28" s="5">
        <f t="shared" si="3"/>
        <v>4525709101</v>
      </c>
      <c r="E28" s="5">
        <f t="shared" si="3"/>
        <v>4468279355</v>
      </c>
      <c r="F28" s="5">
        <f>SUM(F17:F27)</f>
        <v>5193836662</v>
      </c>
      <c r="G28" s="5">
        <f>SUM(G17:G27)</f>
        <v>5413781445</v>
      </c>
      <c r="H28" s="5">
        <f>SUM(H17:H27)</f>
        <v>5164813226</v>
      </c>
    </row>
    <row r="29" spans="1:8" x14ac:dyDescent="0.25">
      <c r="A29" s="19" t="s">
        <v>121</v>
      </c>
      <c r="B29" s="5">
        <f t="shared" ref="B29:H29" si="4">B15-B28</f>
        <v>2828357579</v>
      </c>
      <c r="C29" s="5">
        <f t="shared" si="4"/>
        <v>2985193636</v>
      </c>
      <c r="D29" s="5">
        <f t="shared" si="4"/>
        <v>3211635497</v>
      </c>
      <c r="E29" s="5">
        <f t="shared" si="4"/>
        <v>3611703397</v>
      </c>
      <c r="F29" s="5">
        <f t="shared" si="4"/>
        <v>3459016098</v>
      </c>
      <c r="G29" s="5">
        <f t="shared" si="4"/>
        <v>4545052654</v>
      </c>
      <c r="H29" s="5">
        <f t="shared" si="4"/>
        <v>3594064240</v>
      </c>
    </row>
    <row r="30" spans="1:8" x14ac:dyDescent="0.25">
      <c r="A30" s="23" t="s">
        <v>44</v>
      </c>
      <c r="B30" s="4">
        <v>0</v>
      </c>
      <c r="C30" s="4"/>
      <c r="D30" s="4">
        <v>492590611</v>
      </c>
      <c r="E30" s="4">
        <v>240124663</v>
      </c>
      <c r="F30" s="4">
        <v>382821516</v>
      </c>
      <c r="G30" s="4">
        <v>355283995</v>
      </c>
      <c r="H30" s="9">
        <v>400125308</v>
      </c>
    </row>
    <row r="31" spans="1:8" x14ac:dyDescent="0.25">
      <c r="A31" s="19" t="s">
        <v>109</v>
      </c>
      <c r="B31" s="5">
        <f t="shared" ref="B31:E31" si="5">SUM(B29:B30)</f>
        <v>2828357579</v>
      </c>
      <c r="C31" s="5">
        <f t="shared" si="5"/>
        <v>2985193636</v>
      </c>
      <c r="D31" s="5">
        <f t="shared" si="5"/>
        <v>3704226108</v>
      </c>
      <c r="E31" s="5">
        <f t="shared" si="5"/>
        <v>3851828060</v>
      </c>
      <c r="F31" s="5">
        <f>SUM(F29:F30)</f>
        <v>3841837614</v>
      </c>
      <c r="G31" s="5">
        <f>SUM(G29:G30)</f>
        <v>4900336649</v>
      </c>
      <c r="H31" s="5">
        <f>SUM(H29:H30)</f>
        <v>3994189548</v>
      </c>
    </row>
    <row r="32" spans="1:8" x14ac:dyDescent="0.25">
      <c r="A32" s="17" t="s">
        <v>103</v>
      </c>
      <c r="B32" s="5"/>
      <c r="C32" s="5"/>
      <c r="D32" s="5"/>
      <c r="E32" s="5"/>
      <c r="F32" s="5"/>
      <c r="G32" s="5"/>
    </row>
    <row r="33" spans="1:8" s="26" customFormat="1" x14ac:dyDescent="0.25">
      <c r="A33" s="24" t="s">
        <v>45</v>
      </c>
      <c r="B33" s="25">
        <v>1365933356</v>
      </c>
      <c r="C33" s="25"/>
      <c r="D33" s="25"/>
      <c r="E33" s="25"/>
      <c r="F33" s="25"/>
      <c r="G33" s="25"/>
    </row>
    <row r="34" spans="1:8" x14ac:dyDescent="0.25">
      <c r="A34" s="3" t="s">
        <v>46</v>
      </c>
      <c r="B34" s="4"/>
      <c r="C34" s="4">
        <v>49392000</v>
      </c>
      <c r="D34" s="4">
        <v>407783326</v>
      </c>
      <c r="E34" s="4">
        <v>1750235571</v>
      </c>
      <c r="F34" s="4">
        <v>735235892</v>
      </c>
      <c r="G34" s="4">
        <v>2231656980</v>
      </c>
      <c r="H34" s="9">
        <v>820009910</v>
      </c>
    </row>
    <row r="35" spans="1:8" x14ac:dyDescent="0.25">
      <c r="A35" t="s">
        <v>47</v>
      </c>
      <c r="B35" s="4"/>
      <c r="C35" s="4">
        <v>-145290413</v>
      </c>
      <c r="D35" s="4">
        <v>260000000</v>
      </c>
      <c r="E35" s="4">
        <v>205000000</v>
      </c>
      <c r="F35" s="4">
        <v>505554055</v>
      </c>
      <c r="G35" s="4">
        <v>-80431752</v>
      </c>
    </row>
    <row r="36" spans="1:8" x14ac:dyDescent="0.25">
      <c r="A36" s="3" t="s">
        <v>48</v>
      </c>
      <c r="B36" s="4"/>
      <c r="C36" s="4">
        <v>9600000</v>
      </c>
      <c r="D36" s="4">
        <v>4000000</v>
      </c>
      <c r="E36" s="4">
        <v>1000000</v>
      </c>
      <c r="F36" s="4">
        <v>-4712963</v>
      </c>
      <c r="G36" s="4">
        <v>13148354</v>
      </c>
    </row>
    <row r="37" spans="1:8" x14ac:dyDescent="0.25">
      <c r="A37" t="s">
        <v>49</v>
      </c>
      <c r="B37" s="4"/>
      <c r="C37" s="4">
        <v>63220000</v>
      </c>
      <c r="D37" s="4">
        <v>50000000</v>
      </c>
      <c r="E37" s="4">
        <v>0</v>
      </c>
      <c r="F37" s="4">
        <v>59810890</v>
      </c>
      <c r="G37" s="4">
        <v>60176944</v>
      </c>
    </row>
    <row r="38" spans="1:8" x14ac:dyDescent="0.25">
      <c r="A38" s="26" t="s">
        <v>50</v>
      </c>
      <c r="B38" s="4"/>
      <c r="C38" s="4">
        <v>235566751</v>
      </c>
      <c r="D38" s="4">
        <v>-248438949</v>
      </c>
      <c r="E38" s="4">
        <v>68164349</v>
      </c>
      <c r="F38" s="4">
        <v>51923927</v>
      </c>
      <c r="G38" s="4">
        <v>-106366393</v>
      </c>
      <c r="H38" s="9">
        <v>178461306</v>
      </c>
    </row>
    <row r="39" spans="1:8" x14ac:dyDescent="0.25">
      <c r="A39" t="s">
        <v>51</v>
      </c>
      <c r="B39" s="4"/>
      <c r="C39" s="4">
        <v>27672054</v>
      </c>
      <c r="D39" s="4">
        <v>26000000</v>
      </c>
      <c r="E39" s="4">
        <v>26181570</v>
      </c>
      <c r="F39" s="4">
        <v>24120508</v>
      </c>
      <c r="G39" s="4">
        <v>19525474</v>
      </c>
      <c r="H39" s="9">
        <v>36959400</v>
      </c>
    </row>
    <row r="40" spans="1:8" x14ac:dyDescent="0.25">
      <c r="B40" s="4">
        <v>1365933356</v>
      </c>
      <c r="C40" s="5">
        <f t="shared" ref="C40:D40" si="6">SUM(C34:C39)</f>
        <v>240160392</v>
      </c>
      <c r="D40" s="5">
        <f t="shared" si="6"/>
        <v>499344377</v>
      </c>
      <c r="E40" s="5">
        <f>SUM(E34:E39)</f>
        <v>2050581490</v>
      </c>
      <c r="F40" s="5">
        <f>SUM(F34:F39)</f>
        <v>1371932309</v>
      </c>
      <c r="G40" s="5">
        <f>SUM(G34:G39)</f>
        <v>2137709607</v>
      </c>
      <c r="H40" s="5">
        <f>SUM(H34:H39)</f>
        <v>1035430616</v>
      </c>
    </row>
    <row r="41" spans="1:8" x14ac:dyDescent="0.25">
      <c r="A41" s="19" t="s">
        <v>104</v>
      </c>
      <c r="B41" s="5">
        <f t="shared" ref="B41:H41" si="7">B31-B40</f>
        <v>1462424223</v>
      </c>
      <c r="C41" s="5">
        <f t="shared" si="7"/>
        <v>2745033244</v>
      </c>
      <c r="D41" s="5">
        <f t="shared" si="7"/>
        <v>3204881731</v>
      </c>
      <c r="E41" s="5">
        <f t="shared" si="7"/>
        <v>1801246570</v>
      </c>
      <c r="F41" s="5">
        <f t="shared" si="7"/>
        <v>2469905305</v>
      </c>
      <c r="G41" s="5">
        <f t="shared" si="7"/>
        <v>2762627042</v>
      </c>
      <c r="H41" s="5">
        <f t="shared" si="7"/>
        <v>2958758932</v>
      </c>
    </row>
    <row r="42" spans="1:8" x14ac:dyDescent="0.25">
      <c r="A42" s="21" t="s">
        <v>105</v>
      </c>
      <c r="B42" s="4"/>
      <c r="C42" s="4"/>
      <c r="D42" s="4"/>
      <c r="E42" s="4"/>
      <c r="F42" s="4"/>
      <c r="G42" s="4"/>
    </row>
    <row r="43" spans="1:8" x14ac:dyDescent="0.25">
      <c r="A43" t="s">
        <v>52</v>
      </c>
      <c r="B43" s="4">
        <v>1006863357</v>
      </c>
      <c r="C43" s="4">
        <v>1101878414</v>
      </c>
      <c r="D43" s="4">
        <v>1301314763</v>
      </c>
      <c r="E43" s="4">
        <v>966255904</v>
      </c>
      <c r="F43" s="4">
        <v>717569284</v>
      </c>
      <c r="G43" s="4">
        <v>807210974</v>
      </c>
      <c r="H43" s="9">
        <v>1100427296</v>
      </c>
    </row>
    <row r="44" spans="1:8" x14ac:dyDescent="0.25">
      <c r="A44" t="s">
        <v>53</v>
      </c>
      <c r="B44" s="4">
        <v>38783515</v>
      </c>
      <c r="C44" s="4">
        <v>272221188</v>
      </c>
      <c r="D44" s="4">
        <v>-157542995</v>
      </c>
      <c r="E44" s="4">
        <v>-222150537</v>
      </c>
      <c r="F44" s="4">
        <v>169805699</v>
      </c>
      <c r="G44" s="4">
        <v>-441248283</v>
      </c>
      <c r="H44" s="9">
        <v>208827364</v>
      </c>
    </row>
    <row r="45" spans="1:8" x14ac:dyDescent="0.25">
      <c r="B45" s="5">
        <f t="shared" ref="B45:E45" si="8">SUM(B43:B44)</f>
        <v>1045646872</v>
      </c>
      <c r="C45" s="5">
        <f t="shared" si="8"/>
        <v>1374099602</v>
      </c>
      <c r="D45" s="5">
        <f t="shared" si="8"/>
        <v>1143771768</v>
      </c>
      <c r="E45" s="5">
        <f t="shared" si="8"/>
        <v>744105367</v>
      </c>
      <c r="F45" s="5">
        <f>SUM(F43:F44)</f>
        <v>887374983</v>
      </c>
      <c r="G45" s="5">
        <f>SUM(G43:G44)</f>
        <v>365962691</v>
      </c>
      <c r="H45" s="5">
        <f>SUM(H43:H44)</f>
        <v>1309254660</v>
      </c>
    </row>
    <row r="46" spans="1:8" x14ac:dyDescent="0.25">
      <c r="A46" s="2" t="s">
        <v>106</v>
      </c>
      <c r="B46" s="5">
        <f t="shared" ref="B46:E46" si="9">B41-B45</f>
        <v>416777351</v>
      </c>
      <c r="C46" s="5">
        <f t="shared" si="9"/>
        <v>1370933642</v>
      </c>
      <c r="D46" s="5">
        <f t="shared" si="9"/>
        <v>2061109963</v>
      </c>
      <c r="E46" s="5">
        <f t="shared" si="9"/>
        <v>1057141203</v>
      </c>
      <c r="F46" s="5">
        <f>F41-F45</f>
        <v>1582530322</v>
      </c>
      <c r="G46" s="5">
        <f>G41-G45</f>
        <v>2396664351</v>
      </c>
      <c r="H46" s="5">
        <f>H41-H45</f>
        <v>1649504272</v>
      </c>
    </row>
    <row r="47" spans="1:8" x14ac:dyDescent="0.25">
      <c r="A47" s="21" t="s">
        <v>107</v>
      </c>
      <c r="B47" s="15">
        <f>B46/('1'!B48/10)</f>
        <v>1.2043939099379095</v>
      </c>
      <c r="C47" s="15">
        <f>C46/('1'!C48/10)</f>
        <v>3.601539565344642</v>
      </c>
      <c r="D47" s="15">
        <f>D46/('1'!D48/10)</f>
        <v>4.7084187367359203</v>
      </c>
      <c r="E47" s="15">
        <f>E46/('1'!E48/10)</f>
        <v>2.0999505918027443</v>
      </c>
      <c r="F47" s="15">
        <f>F46/('1'!F48/10)</f>
        <v>2.8067911203031706</v>
      </c>
      <c r="G47" s="15">
        <f>G46/('1'!G48/10)</f>
        <v>2.0050694006697261</v>
      </c>
      <c r="H47" s="15">
        <f>H46/('1'!H48/10)</f>
        <v>1.232133073373723</v>
      </c>
    </row>
    <row r="48" spans="1:8" x14ac:dyDescent="0.25">
      <c r="A48" s="21" t="s">
        <v>108</v>
      </c>
      <c r="B48" s="5">
        <v>346047375</v>
      </c>
      <c r="C48" s="5">
        <v>380652112</v>
      </c>
      <c r="D48" s="5">
        <v>437749928</v>
      </c>
      <c r="E48" s="5">
        <v>503412417</v>
      </c>
      <c r="F48" s="5">
        <v>563821907</v>
      </c>
      <c r="G48" s="5">
        <v>1195302442</v>
      </c>
      <c r="H48" s="5">
        <f>'1'!H48/10</f>
        <v>1338738735</v>
      </c>
    </row>
    <row r="49" spans="1:1" x14ac:dyDescent="0.25">
      <c r="A49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xSplit="1" ySplit="4" topLeftCell="G38" activePane="bottomRight" state="frozen"/>
      <selection pane="topRight" activeCell="B1" sqref="B1"/>
      <selection pane="bottomLeft" activeCell="A3" sqref="A3"/>
      <selection pane="bottomRight" activeCell="L14" sqref="L14"/>
    </sheetView>
  </sheetViews>
  <sheetFormatPr defaultRowHeight="15" x14ac:dyDescent="0.25"/>
  <cols>
    <col min="1" max="1" width="58.5703125" customWidth="1"/>
    <col min="2" max="2" width="16" bestFit="1" customWidth="1"/>
    <col min="3" max="3" width="15.28515625" bestFit="1" customWidth="1"/>
    <col min="4" max="8" width="16" bestFit="1" customWidth="1"/>
  </cols>
  <sheetData>
    <row r="1" spans="1:8" x14ac:dyDescent="0.25">
      <c r="A1" s="2" t="s">
        <v>0</v>
      </c>
    </row>
    <row r="2" spans="1:8" x14ac:dyDescent="0.25">
      <c r="A2" s="2" t="s">
        <v>130</v>
      </c>
    </row>
    <row r="3" spans="1:8" x14ac:dyDescent="0.25">
      <c r="A3" t="s">
        <v>85</v>
      </c>
    </row>
    <row r="4" spans="1:8" ht="15.75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</row>
    <row r="5" spans="1:8" x14ac:dyDescent="0.25">
      <c r="A5" s="19" t="s">
        <v>110</v>
      </c>
      <c r="B5" s="4"/>
      <c r="C5" s="4"/>
      <c r="D5" s="4"/>
      <c r="E5" s="4"/>
      <c r="F5" s="4"/>
    </row>
    <row r="6" spans="1:8" x14ac:dyDescent="0.25">
      <c r="A6" s="17" t="s">
        <v>111</v>
      </c>
      <c r="B6" s="4"/>
      <c r="C6" s="4"/>
      <c r="D6" s="4"/>
      <c r="E6" s="4"/>
      <c r="F6" s="4"/>
    </row>
    <row r="7" spans="1:8" x14ac:dyDescent="0.25">
      <c r="A7" t="s">
        <v>54</v>
      </c>
      <c r="B7" s="4">
        <v>10520385971</v>
      </c>
      <c r="C7" s="4">
        <v>13189956060</v>
      </c>
      <c r="D7" s="4">
        <v>14319189765</v>
      </c>
      <c r="E7" s="4">
        <v>14766733413</v>
      </c>
      <c r="F7" s="4">
        <v>14469282654</v>
      </c>
      <c r="G7" s="9">
        <v>16998394318</v>
      </c>
      <c r="H7" s="9">
        <v>20836219004</v>
      </c>
    </row>
    <row r="8" spans="1:8" x14ac:dyDescent="0.25">
      <c r="A8" t="s">
        <v>55</v>
      </c>
      <c r="B8" s="4">
        <v>-7658802706</v>
      </c>
      <c r="C8" s="4">
        <v>-8550277551</v>
      </c>
      <c r="D8" s="4">
        <v>-8740274155</v>
      </c>
      <c r="E8" s="4">
        <v>-8978636056</v>
      </c>
      <c r="F8" s="4">
        <v>-8307226698</v>
      </c>
      <c r="G8" s="4">
        <v>-8984625603</v>
      </c>
      <c r="H8" s="4">
        <v>-12955875376</v>
      </c>
    </row>
    <row r="9" spans="1:8" x14ac:dyDescent="0.25">
      <c r="A9" t="s">
        <v>56</v>
      </c>
      <c r="B9" s="4">
        <v>53213728</v>
      </c>
      <c r="C9" s="4">
        <v>83972568</v>
      </c>
      <c r="D9" s="4">
        <v>106248532</v>
      </c>
      <c r="E9" s="4">
        <v>161080469</v>
      </c>
      <c r="F9" s="4">
        <v>75411582</v>
      </c>
      <c r="G9" s="9">
        <v>65028135</v>
      </c>
      <c r="H9" s="9">
        <v>48101207</v>
      </c>
    </row>
    <row r="10" spans="1:8" x14ac:dyDescent="0.25">
      <c r="A10" t="s">
        <v>57</v>
      </c>
      <c r="B10" s="4">
        <v>1151880094</v>
      </c>
      <c r="C10" s="4">
        <v>1319763289</v>
      </c>
      <c r="D10" s="4">
        <v>1423651023</v>
      </c>
      <c r="E10" s="4">
        <v>1512245117</v>
      </c>
      <c r="F10" s="4">
        <v>1581266572</v>
      </c>
      <c r="G10" s="9">
        <v>1761868025</v>
      </c>
      <c r="H10" s="9">
        <v>1668289873</v>
      </c>
    </row>
    <row r="11" spans="1:8" x14ac:dyDescent="0.25">
      <c r="A11" s="1" t="s">
        <v>58</v>
      </c>
      <c r="B11" s="4">
        <v>175200118</v>
      </c>
      <c r="C11" s="4">
        <v>648876150</v>
      </c>
      <c r="D11" s="4">
        <v>194316107</v>
      </c>
      <c r="E11" s="4">
        <v>91978387</v>
      </c>
      <c r="F11" s="4">
        <v>433046280</v>
      </c>
      <c r="G11" s="9">
        <v>106277295</v>
      </c>
      <c r="H11" s="9">
        <v>165713392</v>
      </c>
    </row>
    <row r="12" spans="1:8" x14ac:dyDescent="0.25">
      <c r="A12" t="s">
        <v>59</v>
      </c>
      <c r="B12" s="4">
        <v>-1639222255</v>
      </c>
      <c r="C12" s="4">
        <v>-1724260460</v>
      </c>
      <c r="D12" s="4">
        <v>-2509285867</v>
      </c>
      <c r="E12" s="4">
        <v>-2295434213</v>
      </c>
      <c r="F12" s="4">
        <v>-2317928573</v>
      </c>
      <c r="G12" s="4">
        <v>-2565528127</v>
      </c>
      <c r="H12" s="4">
        <v>-2606492443</v>
      </c>
    </row>
    <row r="13" spans="1:8" x14ac:dyDescent="0.25">
      <c r="A13" t="s">
        <v>60</v>
      </c>
      <c r="B13" s="4">
        <v>0</v>
      </c>
      <c r="C13" s="4">
        <v>0</v>
      </c>
      <c r="D13" s="4">
        <v>-237324678</v>
      </c>
      <c r="E13" s="4">
        <v>-254380826</v>
      </c>
      <c r="F13" s="4">
        <v>-349128233</v>
      </c>
      <c r="G13" s="4">
        <v>-482189662</v>
      </c>
      <c r="H13" s="4">
        <v>-460646290</v>
      </c>
    </row>
    <row r="14" spans="1:8" x14ac:dyDescent="0.25">
      <c r="A14" t="s">
        <v>61</v>
      </c>
      <c r="B14" s="4">
        <v>-872717004</v>
      </c>
      <c r="C14" s="4">
        <v>-1031213745</v>
      </c>
      <c r="D14" s="4">
        <v>-1207026021</v>
      </c>
      <c r="E14" s="4">
        <v>-1046898362</v>
      </c>
      <c r="F14" s="4">
        <v>-1054531613</v>
      </c>
      <c r="G14" s="4">
        <v>-840794890</v>
      </c>
      <c r="H14" s="4">
        <v>-1119101633</v>
      </c>
    </row>
    <row r="15" spans="1:8" x14ac:dyDescent="0.25">
      <c r="A15" t="s">
        <v>62</v>
      </c>
      <c r="B15" s="4">
        <v>2292666344</v>
      </c>
      <c r="C15" s="4">
        <v>585696037</v>
      </c>
      <c r="D15" s="4">
        <v>588990468</v>
      </c>
      <c r="E15" s="4">
        <v>528027210</v>
      </c>
      <c r="F15" s="4">
        <v>607880367</v>
      </c>
      <c r="G15" s="4">
        <v>580115746</v>
      </c>
      <c r="H15" s="4">
        <v>495324043</v>
      </c>
    </row>
    <row r="16" spans="1:8" x14ac:dyDescent="0.25">
      <c r="A16" t="s">
        <v>63</v>
      </c>
      <c r="B16" s="4">
        <v>-1124007033</v>
      </c>
      <c r="C16" s="4">
        <v>-1381330651</v>
      </c>
      <c r="D16" s="4">
        <v>-1555292691</v>
      </c>
      <c r="E16" s="4">
        <v>-1471425558</v>
      </c>
      <c r="F16" s="4">
        <v>-1825282694</v>
      </c>
      <c r="G16" s="4">
        <v>-1763578270</v>
      </c>
      <c r="H16" s="4">
        <v>-1716485152</v>
      </c>
    </row>
    <row r="17" spans="1:8" x14ac:dyDescent="0.25">
      <c r="A17" s="17"/>
      <c r="B17" s="5">
        <f t="shared" ref="B17:E17" si="0">SUM(B7:B16)</f>
        <v>2898597257</v>
      </c>
      <c r="C17" s="5">
        <f t="shared" si="0"/>
        <v>3141181697</v>
      </c>
      <c r="D17" s="5">
        <f t="shared" si="0"/>
        <v>2383192483</v>
      </c>
      <c r="E17" s="5">
        <f t="shared" si="0"/>
        <v>3013289581</v>
      </c>
      <c r="F17" s="5">
        <f>SUM(F7:F16)</f>
        <v>3312789644</v>
      </c>
      <c r="G17" s="5">
        <f>SUM(G7:G16)</f>
        <v>4874966967</v>
      </c>
      <c r="H17" s="5">
        <f>SUM(H7:H16)</f>
        <v>4355046625</v>
      </c>
    </row>
    <row r="18" spans="1:8" x14ac:dyDescent="0.25">
      <c r="A18" s="18" t="s">
        <v>112</v>
      </c>
      <c r="B18" s="4"/>
      <c r="C18" s="4"/>
      <c r="D18" s="4"/>
      <c r="E18" s="4"/>
      <c r="F18" s="4"/>
    </row>
    <row r="19" spans="1:8" x14ac:dyDescent="0.25">
      <c r="A19" t="s">
        <v>64</v>
      </c>
      <c r="B19" s="4"/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/>
    </row>
    <row r="20" spans="1:8" x14ac:dyDescent="0.25">
      <c r="A20" t="s">
        <v>65</v>
      </c>
      <c r="B20" s="4"/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/>
    </row>
    <row r="21" spans="1:8" x14ac:dyDescent="0.25">
      <c r="A21" t="s">
        <v>66</v>
      </c>
      <c r="B21" s="4">
        <v>-13017932433</v>
      </c>
      <c r="C21" s="4">
        <v>-7574457732</v>
      </c>
      <c r="D21" s="4">
        <v>-17220713652</v>
      </c>
      <c r="E21" s="4">
        <v>-20618792622</v>
      </c>
      <c r="F21" s="4">
        <v>-15040588693</v>
      </c>
      <c r="G21" s="4">
        <v>-42754900754</v>
      </c>
      <c r="H21" s="4">
        <v>-27338068246</v>
      </c>
    </row>
    <row r="22" spans="1:8" x14ac:dyDescent="0.25">
      <c r="A22" t="s">
        <v>11</v>
      </c>
      <c r="B22" s="4">
        <v>455016069</v>
      </c>
      <c r="C22" s="4">
        <v>-592439172</v>
      </c>
      <c r="D22" s="4">
        <v>225964975</v>
      </c>
      <c r="E22" s="4">
        <v>-1163194963</v>
      </c>
      <c r="F22" s="4">
        <v>-1419164464</v>
      </c>
      <c r="G22" s="4">
        <v>-371172827</v>
      </c>
      <c r="H22" s="4">
        <v>204015482</v>
      </c>
    </row>
    <row r="23" spans="1:8" x14ac:dyDescent="0.25">
      <c r="A23" t="s">
        <v>67</v>
      </c>
      <c r="B23" s="4">
        <v>300353000</v>
      </c>
      <c r="C23" s="4">
        <v>-168749125</v>
      </c>
      <c r="D23" s="4">
        <v>-225339000</v>
      </c>
      <c r="E23" s="4">
        <v>306602000</v>
      </c>
      <c r="F23" s="4">
        <v>-783680000</v>
      </c>
      <c r="G23" s="4">
        <v>20224643000</v>
      </c>
      <c r="H23" s="4">
        <v>-8875257126</v>
      </c>
    </row>
    <row r="24" spans="1:8" x14ac:dyDescent="0.25">
      <c r="A24" t="s">
        <v>68</v>
      </c>
      <c r="B24" s="4">
        <v>19090168561</v>
      </c>
      <c r="C24" s="4">
        <v>15346004874</v>
      </c>
      <c r="D24" s="4">
        <v>19412365270</v>
      </c>
      <c r="E24" s="4">
        <v>16717220821</v>
      </c>
      <c r="F24" s="4">
        <v>14274274321</v>
      </c>
      <c r="G24" s="4">
        <v>19345508796</v>
      </c>
      <c r="H24" s="4">
        <v>33503564838</v>
      </c>
    </row>
    <row r="25" spans="1:8" x14ac:dyDescent="0.25">
      <c r="A25" t="s">
        <v>69</v>
      </c>
      <c r="B25" s="4">
        <v>-298830132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/>
    </row>
    <row r="26" spans="1:8" x14ac:dyDescent="0.25">
      <c r="A26" t="s">
        <v>19</v>
      </c>
      <c r="B26" s="4">
        <v>611364600</v>
      </c>
      <c r="C26" s="4">
        <v>4112876644</v>
      </c>
      <c r="D26" s="4">
        <v>407556116</v>
      </c>
      <c r="E26" s="4">
        <v>168405715</v>
      </c>
      <c r="F26" s="4">
        <v>351055164</v>
      </c>
      <c r="G26" s="4">
        <v>242678067</v>
      </c>
      <c r="H26" s="4">
        <v>433493512</v>
      </c>
    </row>
    <row r="27" spans="1:8" x14ac:dyDescent="0.25">
      <c r="A27" s="2"/>
      <c r="B27" s="5">
        <f t="shared" ref="B27:E27" si="1">SUM(B19:B26)</f>
        <v>7140139665</v>
      </c>
      <c r="C27" s="5">
        <f t="shared" si="1"/>
        <v>11123235489</v>
      </c>
      <c r="D27" s="5">
        <f t="shared" si="1"/>
        <v>2599833709</v>
      </c>
      <c r="E27" s="5">
        <f t="shared" si="1"/>
        <v>-4589759049</v>
      </c>
      <c r="F27" s="5">
        <f>SUM(F19:F26)</f>
        <v>-2618103672</v>
      </c>
      <c r="G27" s="5">
        <f>SUM(G19:G26)</f>
        <v>-3313243718</v>
      </c>
      <c r="H27" s="5">
        <f>SUM(H19:H26)</f>
        <v>-2072251540</v>
      </c>
    </row>
    <row r="28" spans="1:8" x14ac:dyDescent="0.25">
      <c r="A28" s="22"/>
      <c r="B28" s="5">
        <f t="shared" ref="B28:E28" si="2">B17+B27</f>
        <v>10038736922</v>
      </c>
      <c r="C28" s="5">
        <f t="shared" si="2"/>
        <v>14264417186</v>
      </c>
      <c r="D28" s="5">
        <f t="shared" si="2"/>
        <v>4983026192</v>
      </c>
      <c r="E28" s="5">
        <f t="shared" si="2"/>
        <v>-1576469468</v>
      </c>
      <c r="F28" s="5">
        <f>F17+F27</f>
        <v>694685972</v>
      </c>
      <c r="G28" s="5">
        <f>G17+G27</f>
        <v>1561723249</v>
      </c>
      <c r="H28" s="5">
        <f>H17+H27</f>
        <v>2282795085</v>
      </c>
    </row>
    <row r="29" spans="1:8" x14ac:dyDescent="0.25">
      <c r="A29" s="2"/>
      <c r="B29" s="4"/>
      <c r="C29" s="4"/>
      <c r="D29" s="4"/>
      <c r="E29" s="4"/>
      <c r="F29" s="4"/>
    </row>
    <row r="30" spans="1:8" x14ac:dyDescent="0.25">
      <c r="A30" s="19" t="s">
        <v>113</v>
      </c>
      <c r="B30" s="4"/>
      <c r="C30" s="4"/>
      <c r="D30" s="4"/>
      <c r="E30" s="4"/>
      <c r="F30" s="4"/>
    </row>
    <row r="31" spans="1:8" x14ac:dyDescent="0.25">
      <c r="A31" s="26" t="s">
        <v>70</v>
      </c>
      <c r="B31" s="4">
        <v>18000000</v>
      </c>
      <c r="C31" s="4">
        <v>-4582067414</v>
      </c>
      <c r="D31" s="4">
        <v>-1255048849</v>
      </c>
      <c r="E31" s="4">
        <v>-6154867151</v>
      </c>
      <c r="F31" s="4">
        <v>2809897359</v>
      </c>
      <c r="G31" s="5">
        <v>-3195532139</v>
      </c>
      <c r="H31" s="5">
        <v>-3309748707</v>
      </c>
    </row>
    <row r="32" spans="1:8" x14ac:dyDescent="0.25">
      <c r="A32" s="26" t="s">
        <v>71</v>
      </c>
      <c r="B32" s="4"/>
      <c r="C32" s="4">
        <v>-876760435</v>
      </c>
      <c r="D32" s="4">
        <v>-743310039</v>
      </c>
      <c r="E32" s="4">
        <v>611567060</v>
      </c>
      <c r="F32" s="4">
        <v>451192822</v>
      </c>
      <c r="G32" s="5">
        <v>629772038</v>
      </c>
      <c r="H32" s="5">
        <v>-81973557</v>
      </c>
    </row>
    <row r="33" spans="1:8" x14ac:dyDescent="0.25">
      <c r="A33" s="1" t="s">
        <v>77</v>
      </c>
      <c r="B33" s="4">
        <v>-254215397</v>
      </c>
      <c r="C33" s="4">
        <v>-173662221</v>
      </c>
      <c r="D33" s="4">
        <v>-7263378</v>
      </c>
      <c r="E33" s="4">
        <v>0</v>
      </c>
      <c r="F33" s="4"/>
      <c r="G33" s="5"/>
      <c r="H33" s="5"/>
    </row>
    <row r="34" spans="1:8" x14ac:dyDescent="0.25">
      <c r="A34" t="s">
        <v>72</v>
      </c>
      <c r="B34" s="4">
        <v>-328522475</v>
      </c>
      <c r="C34" s="4">
        <v>4912148</v>
      </c>
      <c r="D34" s="4">
        <v>-833798050</v>
      </c>
      <c r="E34" s="4">
        <v>-739401777</v>
      </c>
      <c r="F34" s="4">
        <v>-622660050</v>
      </c>
      <c r="G34" s="5">
        <v>-337425131</v>
      </c>
      <c r="H34" s="5">
        <v>-2195800256</v>
      </c>
    </row>
    <row r="35" spans="1:8" x14ac:dyDescent="0.25">
      <c r="A35" t="s">
        <v>73</v>
      </c>
      <c r="B35" s="4">
        <v>1437731</v>
      </c>
      <c r="C35" s="4">
        <v>0</v>
      </c>
      <c r="D35" s="4">
        <v>3253511</v>
      </c>
      <c r="E35" s="4">
        <v>2817834</v>
      </c>
      <c r="F35" s="4">
        <v>6287392</v>
      </c>
      <c r="G35" s="5">
        <v>5301340</v>
      </c>
      <c r="H35" s="5">
        <v>2474163</v>
      </c>
    </row>
    <row r="36" spans="1:8" x14ac:dyDescent="0.25">
      <c r="B36" s="5">
        <f t="shared" ref="B36:E36" si="3">SUM(B31:B35)</f>
        <v>-563300141</v>
      </c>
      <c r="C36" s="5">
        <f t="shared" si="3"/>
        <v>-5627577922</v>
      </c>
      <c r="D36" s="5">
        <f t="shared" si="3"/>
        <v>-2836166805</v>
      </c>
      <c r="E36" s="5">
        <f t="shared" si="3"/>
        <v>-6279884034</v>
      </c>
      <c r="F36" s="5">
        <f>SUM(F31:F35)</f>
        <v>2644717523</v>
      </c>
      <c r="G36" s="5">
        <f>SUM(G31:G35)</f>
        <v>-2897883892</v>
      </c>
      <c r="H36" s="5">
        <f>SUM(H31:H35)</f>
        <v>-5585048357</v>
      </c>
    </row>
    <row r="37" spans="1:8" x14ac:dyDescent="0.25">
      <c r="B37" s="4"/>
      <c r="C37" s="4"/>
      <c r="D37" s="4"/>
      <c r="E37" s="4"/>
      <c r="F37" s="4"/>
      <c r="G37" s="5"/>
      <c r="H37" s="5"/>
    </row>
    <row r="38" spans="1:8" x14ac:dyDescent="0.25">
      <c r="A38" s="19" t="s">
        <v>114</v>
      </c>
      <c r="B38" s="4"/>
      <c r="C38" s="4"/>
      <c r="D38" s="4"/>
      <c r="E38" s="4"/>
      <c r="F38" s="4"/>
      <c r="G38" s="5"/>
      <c r="H38" s="5"/>
    </row>
    <row r="39" spans="1:8" x14ac:dyDescent="0.25">
      <c r="A39" s="1" t="s">
        <v>13</v>
      </c>
      <c r="B39" s="4"/>
      <c r="C39" s="4">
        <v>0</v>
      </c>
      <c r="D39" s="4">
        <v>2083768811</v>
      </c>
      <c r="E39" s="4">
        <v>1568863417</v>
      </c>
      <c r="F39" s="4">
        <v>-1331720180</v>
      </c>
      <c r="G39" s="5">
        <v>2311846252</v>
      </c>
      <c r="H39" s="5">
        <v>1495851530</v>
      </c>
    </row>
    <row r="40" spans="1:8" x14ac:dyDescent="0.25">
      <c r="A40" t="s">
        <v>74</v>
      </c>
      <c r="B40" s="4">
        <v>5793512</v>
      </c>
      <c r="C40" s="4">
        <v>0</v>
      </c>
      <c r="D40" s="4">
        <v>0</v>
      </c>
      <c r="E40" s="4">
        <v>0</v>
      </c>
      <c r="F40" s="4">
        <v>3500000000</v>
      </c>
      <c r="G40" s="5">
        <v>0</v>
      </c>
      <c r="H40" s="5"/>
    </row>
    <row r="41" spans="1:8" x14ac:dyDescent="0.25">
      <c r="A41" t="s">
        <v>75</v>
      </c>
      <c r="B41" s="4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/>
    </row>
    <row r="42" spans="1:8" x14ac:dyDescent="0.25">
      <c r="A42" t="s">
        <v>81</v>
      </c>
      <c r="B42" s="4"/>
      <c r="C42" s="4"/>
      <c r="D42" s="4"/>
      <c r="E42" s="4"/>
      <c r="F42" s="4"/>
      <c r="G42" s="10">
        <v>5638219070</v>
      </c>
      <c r="H42" s="10"/>
    </row>
    <row r="43" spans="1:8" x14ac:dyDescent="0.25">
      <c r="A43" t="s">
        <v>76</v>
      </c>
      <c r="B43" s="4">
        <v>-245558700</v>
      </c>
      <c r="C43" s="4">
        <v>0</v>
      </c>
      <c r="D43" s="4"/>
      <c r="E43" s="4">
        <v>-6642120</v>
      </c>
      <c r="F43" s="4">
        <v>-5394235</v>
      </c>
      <c r="G43" s="5">
        <v>-3620804</v>
      </c>
      <c r="H43" s="5">
        <v>-2839044</v>
      </c>
    </row>
    <row r="44" spans="1:8" x14ac:dyDescent="0.25">
      <c r="B44" s="5">
        <f t="shared" ref="B44:E44" si="4">SUM(B39:B43)</f>
        <v>-239765188</v>
      </c>
      <c r="C44" s="5">
        <f t="shared" si="4"/>
        <v>0</v>
      </c>
      <c r="D44" s="5">
        <f t="shared" si="4"/>
        <v>2083768811</v>
      </c>
      <c r="E44" s="5">
        <f t="shared" si="4"/>
        <v>1562221297</v>
      </c>
      <c r="F44" s="5">
        <f>SUM(F39:F43)</f>
        <v>2162885585</v>
      </c>
      <c r="G44" s="5">
        <f t="shared" ref="G44:H44" si="5">SUM(G38:G43)</f>
        <v>7946444518</v>
      </c>
      <c r="H44" s="5">
        <f t="shared" si="5"/>
        <v>1493012486</v>
      </c>
    </row>
    <row r="45" spans="1:8" x14ac:dyDescent="0.25">
      <c r="B45" s="4"/>
      <c r="C45" s="4"/>
      <c r="D45" s="4"/>
      <c r="E45" s="4"/>
      <c r="F45" s="4"/>
      <c r="G45" s="5"/>
      <c r="H45" s="5"/>
    </row>
    <row r="46" spans="1:8" x14ac:dyDescent="0.25">
      <c r="A46" s="19" t="s">
        <v>115</v>
      </c>
      <c r="B46" s="5">
        <f t="shared" ref="B46:H46" si="6">B28+B36+B44</f>
        <v>9235671593</v>
      </c>
      <c r="C46" s="5">
        <f t="shared" si="6"/>
        <v>8636839264</v>
      </c>
      <c r="D46" s="5">
        <f t="shared" si="6"/>
        <v>4230628198</v>
      </c>
      <c r="E46" s="5">
        <f t="shared" si="6"/>
        <v>-6294132205</v>
      </c>
      <c r="F46" s="5">
        <f t="shared" si="6"/>
        <v>5502289080</v>
      </c>
      <c r="G46" s="5">
        <f t="shared" si="6"/>
        <v>6610283875</v>
      </c>
      <c r="H46" s="5">
        <f t="shared" si="6"/>
        <v>-1809240786</v>
      </c>
    </row>
    <row r="47" spans="1:8" x14ac:dyDescent="0.25">
      <c r="A47" s="21" t="s">
        <v>116</v>
      </c>
      <c r="B47" s="4">
        <v>0</v>
      </c>
      <c r="C47" s="4">
        <v>0</v>
      </c>
      <c r="D47" s="4">
        <v>-52101507</v>
      </c>
      <c r="E47" s="4">
        <v>-5215931</v>
      </c>
      <c r="F47" s="4">
        <v>-19118618</v>
      </c>
      <c r="G47" s="5">
        <v>242847644</v>
      </c>
      <c r="H47" s="5">
        <v>-23814371</v>
      </c>
    </row>
    <row r="48" spans="1:8" x14ac:dyDescent="0.25">
      <c r="A48" s="21" t="s">
        <v>117</v>
      </c>
      <c r="B48" s="5">
        <v>17885798470</v>
      </c>
      <c r="C48" s="5">
        <v>26979997262</v>
      </c>
      <c r="D48" s="5">
        <v>19729565720</v>
      </c>
      <c r="E48" s="5">
        <v>23908092411</v>
      </c>
      <c r="F48" s="5">
        <v>17608744275</v>
      </c>
      <c r="G48" s="5">
        <v>23091914737</v>
      </c>
      <c r="H48" s="5">
        <v>29945046257</v>
      </c>
    </row>
    <row r="49" spans="1:8" x14ac:dyDescent="0.25">
      <c r="A49" s="19" t="s">
        <v>118</v>
      </c>
      <c r="B49" s="5">
        <f t="shared" ref="B49:C49" si="7">SUM(B46:B48)</f>
        <v>27121470063</v>
      </c>
      <c r="C49" s="5">
        <f t="shared" si="7"/>
        <v>35616836526</v>
      </c>
      <c r="D49" s="5">
        <f>SUM(D46:D48)</f>
        <v>23908092411</v>
      </c>
      <c r="E49" s="5">
        <f t="shared" ref="E49:H49" si="8">SUM(E46:E48)</f>
        <v>17608744275</v>
      </c>
      <c r="F49" s="5">
        <f t="shared" si="8"/>
        <v>23091914737</v>
      </c>
      <c r="G49" s="5">
        <f t="shared" si="8"/>
        <v>29945046256</v>
      </c>
      <c r="H49" s="5">
        <f t="shared" si="8"/>
        <v>28111991100</v>
      </c>
    </row>
    <row r="50" spans="1:8" x14ac:dyDescent="0.25">
      <c r="B50" s="4"/>
      <c r="C50" s="4"/>
      <c r="D50" s="4"/>
      <c r="E50" s="4"/>
      <c r="F50" s="4"/>
    </row>
    <row r="51" spans="1:8" x14ac:dyDescent="0.25">
      <c r="A51" s="21" t="s">
        <v>119</v>
      </c>
      <c r="B51" s="11">
        <f>B28/('1'!B48/10)</f>
        <v>29.009718458346924</v>
      </c>
      <c r="C51" s="11">
        <f>C28/('1'!C48/10)</f>
        <v>37.473632054877449</v>
      </c>
      <c r="D51" s="11">
        <f>D28/('1'!D48/10)</f>
        <v>11.383271300046907</v>
      </c>
      <c r="E51" s="11">
        <f>E28/('1'!E48/10)</f>
        <v>-3.131566514379402</v>
      </c>
      <c r="F51" s="11">
        <f>F28/('1'!F48/10)</f>
        <v>1.232101774293066</v>
      </c>
      <c r="G51" s="11">
        <f>G28/('1'!G48/10)</f>
        <v>1.3065507055995791</v>
      </c>
      <c r="H51" s="11">
        <f>H28/('1'!H48/10)</f>
        <v>1.7051834128038432</v>
      </c>
    </row>
    <row r="52" spans="1:8" x14ac:dyDescent="0.25">
      <c r="A52" s="19" t="s">
        <v>120</v>
      </c>
      <c r="B52" s="5">
        <v>346047375</v>
      </c>
      <c r="C52" s="5">
        <v>380652112</v>
      </c>
      <c r="D52" s="5">
        <v>437749928</v>
      </c>
      <c r="E52" s="5">
        <v>503412417</v>
      </c>
      <c r="F52" s="5">
        <v>563821907</v>
      </c>
      <c r="G52" s="5">
        <v>1195302442</v>
      </c>
      <c r="H52" s="5">
        <f>'1'!H48/10</f>
        <v>1338738735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defaultRowHeight="15" x14ac:dyDescent="0.25"/>
  <cols>
    <col min="1" max="1" width="55.85546875" bestFit="1" customWidth="1"/>
    <col min="7" max="7" width="9.5703125" bestFit="1" customWidth="1"/>
  </cols>
  <sheetData>
    <row r="1" spans="1:7" x14ac:dyDescent="0.25">
      <c r="A1" s="2" t="s">
        <v>0</v>
      </c>
    </row>
    <row r="2" spans="1:7" x14ac:dyDescent="0.25">
      <c r="A2" s="2" t="s">
        <v>127</v>
      </c>
    </row>
    <row r="3" spans="1:7" x14ac:dyDescent="0.25">
      <c r="A3" t="s">
        <v>85</v>
      </c>
    </row>
    <row r="4" spans="1:7" ht="15.75" x14ac:dyDescent="0.25">
      <c r="A4" s="12"/>
      <c r="B4" s="13">
        <v>2013</v>
      </c>
      <c r="C4" s="13">
        <v>2014</v>
      </c>
      <c r="D4" s="13">
        <v>2015</v>
      </c>
      <c r="E4" s="13">
        <v>2016</v>
      </c>
      <c r="F4" s="13">
        <v>2017</v>
      </c>
      <c r="G4" s="13">
        <v>2018</v>
      </c>
    </row>
    <row r="5" spans="1:7" x14ac:dyDescent="0.25">
      <c r="A5" t="s">
        <v>122</v>
      </c>
      <c r="B5" s="8">
        <f>'2'!C9/'2'!C7</f>
        <v>0.23364297650565755</v>
      </c>
      <c r="C5" s="8">
        <f>'2'!D9/'2'!D7</f>
        <v>0.2855685951407626</v>
      </c>
      <c r="D5" s="8">
        <f>'2'!E9/'2'!E7</f>
        <v>0.29673257966721411</v>
      </c>
      <c r="E5" s="8">
        <f>'2'!F9/'2'!F7</f>
        <v>0.35096697384759618</v>
      </c>
      <c r="F5" s="8">
        <f>'2'!G9/'2'!G7</f>
        <v>0.37237508183664697</v>
      </c>
      <c r="G5" s="8">
        <f>'2'!H9/'2'!H7</f>
        <v>0.24233264405063182</v>
      </c>
    </row>
    <row r="6" spans="1:7" x14ac:dyDescent="0.25">
      <c r="A6" t="s">
        <v>82</v>
      </c>
      <c r="B6" s="8">
        <f>'2'!C31/'2'!C15</f>
        <v>0.45031587264696216</v>
      </c>
      <c r="C6" s="8">
        <f>'2'!D31/'2'!D15</f>
        <v>0.47874643052055521</v>
      </c>
      <c r="D6" s="8">
        <f>'2'!E31/'2'!E15</f>
        <v>0.47671241118015695</v>
      </c>
      <c r="E6" s="8">
        <f>'2'!F31/'2'!F15</f>
        <v>0.44399664718205606</v>
      </c>
      <c r="F6" s="8">
        <f>'2'!G31/'2'!G15</f>
        <v>0.49205927122453613</v>
      </c>
      <c r="G6" s="8">
        <f>'2'!H31/'2'!H15</f>
        <v>0.45601614630465481</v>
      </c>
    </row>
    <row r="7" spans="1:7" x14ac:dyDescent="0.25">
      <c r="A7" t="s">
        <v>83</v>
      </c>
      <c r="B7" s="8">
        <f>'2'!C46/'2'!C15</f>
        <v>0.20680507016138769</v>
      </c>
      <c r="C7" s="8">
        <f>'2'!D46/'2'!D15</f>
        <v>0.26638466684458767</v>
      </c>
      <c r="D7" s="8">
        <f>'2'!E46/'2'!E15</f>
        <v>0.13083458658848385</v>
      </c>
      <c r="E7" s="8">
        <f>'2'!F46/'2'!F15</f>
        <v>0.18289116501735087</v>
      </c>
      <c r="F7" s="8">
        <f>'2'!G46/'2'!G15</f>
        <v>0.2406571218252001</v>
      </c>
      <c r="G7" s="8">
        <f>'2'!H46/'2'!H15</f>
        <v>0.18832370682236463</v>
      </c>
    </row>
    <row r="8" spans="1:7" x14ac:dyDescent="0.25">
      <c r="A8" t="s">
        <v>123</v>
      </c>
      <c r="B8" s="8">
        <f>'2'!C46/'1'!C28</f>
        <v>1.0276608995807577E-2</v>
      </c>
      <c r="C8" s="8">
        <f>'2'!D46/'1'!D28</f>
        <v>1.2959358469151054E-2</v>
      </c>
      <c r="D8" s="8">
        <f>'2'!E46/'1'!E28</f>
        <v>5.8490453192703434E-3</v>
      </c>
      <c r="E8" s="8">
        <f>'2'!F46/'1'!F28</f>
        <v>7.9027311663936537E-3</v>
      </c>
      <c r="F8" s="8">
        <f>'2'!G46/'1'!G28</f>
        <v>9.3357692056100384E-3</v>
      </c>
      <c r="G8" s="8">
        <f>'2'!H46/'1'!H28</f>
        <v>5.7568536149017052E-3</v>
      </c>
    </row>
    <row r="9" spans="1:7" x14ac:dyDescent="0.25">
      <c r="A9" t="s">
        <v>124</v>
      </c>
      <c r="B9" s="8">
        <f>'2'!C46/'1'!C28</f>
        <v>1.0276608995807577E-2</v>
      </c>
      <c r="C9" s="8">
        <f>'2'!D46/'1'!D28</f>
        <v>1.2959358469151054E-2</v>
      </c>
      <c r="D9" s="8">
        <f>'2'!E46/'1'!E28</f>
        <v>5.8490453192703434E-3</v>
      </c>
      <c r="E9" s="8">
        <f>'2'!F46/'1'!F28</f>
        <v>7.9027311663936537E-3</v>
      </c>
      <c r="F9" s="8">
        <f>'2'!G46/'1'!G28</f>
        <v>9.3357692056100384E-3</v>
      </c>
      <c r="G9" s="8">
        <f>'2'!H46/'1'!H28</f>
        <v>5.7568536149017052E-3</v>
      </c>
    </row>
    <row r="10" spans="1:7" x14ac:dyDescent="0.25">
      <c r="A10" t="s">
        <v>84</v>
      </c>
      <c r="B10" s="14">
        <v>0.1037</v>
      </c>
      <c r="C10" s="14">
        <v>0.1014</v>
      </c>
      <c r="D10" s="14">
        <v>0.1007</v>
      </c>
      <c r="E10" s="14">
        <v>0.1125</v>
      </c>
      <c r="F10" s="14">
        <v>0.12570000000000001</v>
      </c>
    </row>
    <row r="11" spans="1:7" x14ac:dyDescent="0.25">
      <c r="A11" t="s">
        <v>125</v>
      </c>
      <c r="B11" s="14">
        <v>3.7699999999999997E-2</v>
      </c>
      <c r="C11" s="14">
        <v>4.9500000000000002E-2</v>
      </c>
      <c r="D11" s="14">
        <v>6.4600000000000005E-2</v>
      </c>
      <c r="E11" s="14">
        <v>5.2900000000000003E-2</v>
      </c>
      <c r="F11" s="14">
        <v>6.4000000000000001E-2</v>
      </c>
    </row>
    <row r="12" spans="1:7" x14ac:dyDescent="0.25">
      <c r="A12" t="s">
        <v>126</v>
      </c>
      <c r="B12" s="14">
        <v>0.76100000000000001</v>
      </c>
      <c r="C12" s="14">
        <v>0.78800000000000003</v>
      </c>
      <c r="D12" s="14">
        <v>0.84</v>
      </c>
      <c r="E12" s="14">
        <v>0.81599999999999995</v>
      </c>
      <c r="F12" s="14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2018-11-05T10:19:26Z</dcterms:created>
  <dcterms:modified xsi:type="dcterms:W3CDTF">2020-04-12T14:21:36Z</dcterms:modified>
</cp:coreProperties>
</file>