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A\"/>
    </mc:Choice>
  </mc:AlternateContent>
  <bookViews>
    <workbookView xWindow="360" yWindow="105" windowWidth="8595" windowHeight="724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48" i="3" l="1"/>
  <c r="H47" i="3"/>
  <c r="H46" i="3"/>
  <c r="G46" i="3"/>
  <c r="H43" i="3"/>
  <c r="H42" i="3"/>
  <c r="H34" i="3"/>
  <c r="H26" i="3"/>
  <c r="H25" i="3"/>
  <c r="H16" i="3"/>
  <c r="H35" i="2"/>
  <c r="H34" i="2"/>
  <c r="H33" i="2"/>
  <c r="H31" i="2"/>
  <c r="I31" i="2"/>
  <c r="J31" i="2"/>
  <c r="H30" i="2"/>
  <c r="H26" i="2"/>
  <c r="H25" i="2"/>
  <c r="H13" i="2"/>
  <c r="H6" i="2"/>
  <c r="G13" i="2"/>
  <c r="H41" i="1"/>
  <c r="H40" i="1"/>
  <c r="H38" i="1"/>
  <c r="H33" i="1"/>
  <c r="H31" i="1"/>
  <c r="H27" i="1"/>
  <c r="H23" i="1"/>
  <c r="H16" i="1"/>
  <c r="H13" i="1"/>
  <c r="H9" i="1"/>
  <c r="H6" i="1"/>
  <c r="C48" i="3" l="1"/>
  <c r="D48" i="3"/>
  <c r="E48" i="3"/>
  <c r="F48" i="3"/>
  <c r="G48" i="3"/>
  <c r="B48" i="3"/>
  <c r="C35" i="2"/>
  <c r="D35" i="2"/>
  <c r="E35" i="2"/>
  <c r="F35" i="2"/>
  <c r="G35" i="2"/>
  <c r="B35" i="2"/>
  <c r="C41" i="1"/>
  <c r="D41" i="1"/>
  <c r="E41" i="1"/>
  <c r="F41" i="1"/>
  <c r="G41" i="1"/>
  <c r="B41" i="1"/>
  <c r="B33" i="1" l="1"/>
  <c r="B40" i="1" l="1"/>
  <c r="B34" i="3"/>
  <c r="G6" i="1" l="1"/>
  <c r="G9" i="1"/>
  <c r="G13" i="1"/>
  <c r="G16" i="1"/>
  <c r="G27" i="1"/>
  <c r="G31" i="1" s="1"/>
  <c r="G33" i="1"/>
  <c r="G30" i="2"/>
  <c r="G25" i="2"/>
  <c r="G6" i="2"/>
  <c r="G42" i="3"/>
  <c r="G34" i="3"/>
  <c r="G25" i="3"/>
  <c r="G16" i="3"/>
  <c r="F42" i="3"/>
  <c r="E42" i="3"/>
  <c r="D42" i="3"/>
  <c r="C42" i="3"/>
  <c r="B42" i="3"/>
  <c r="F34" i="3"/>
  <c r="E34" i="3"/>
  <c r="D34" i="3"/>
  <c r="C34" i="3"/>
  <c r="F25" i="3"/>
  <c r="E25" i="3"/>
  <c r="D25" i="3"/>
  <c r="C25" i="3"/>
  <c r="B25" i="3"/>
  <c r="F16" i="3"/>
  <c r="E16" i="3"/>
  <c r="D16" i="3"/>
  <c r="C16" i="3"/>
  <c r="C26" i="3" s="1"/>
  <c r="B16" i="3"/>
  <c r="F30" i="2"/>
  <c r="E30" i="2"/>
  <c r="D30" i="2"/>
  <c r="C30" i="2"/>
  <c r="B30" i="2"/>
  <c r="F25" i="2"/>
  <c r="E25" i="2"/>
  <c r="D25" i="2"/>
  <c r="C25" i="2"/>
  <c r="B25" i="2"/>
  <c r="F6" i="2"/>
  <c r="F13" i="2" s="1"/>
  <c r="E6" i="2"/>
  <c r="E13" i="2" s="1"/>
  <c r="D6" i="2"/>
  <c r="C6" i="2"/>
  <c r="C13" i="2" s="1"/>
  <c r="B6" i="2"/>
  <c r="B13" i="2" s="1"/>
  <c r="D26" i="3" l="1"/>
  <c r="D5" i="4"/>
  <c r="D13" i="2"/>
  <c r="G38" i="1"/>
  <c r="C43" i="3"/>
  <c r="C46" i="3" s="1"/>
  <c r="C47" i="3"/>
  <c r="D43" i="3"/>
  <c r="D46" i="3" s="1"/>
  <c r="D47" i="3"/>
  <c r="E26" i="3"/>
  <c r="F26" i="2"/>
  <c r="F31" i="2" s="1"/>
  <c r="F33" i="2" s="1"/>
  <c r="F5" i="4"/>
  <c r="G5" i="4"/>
  <c r="E26" i="2"/>
  <c r="E31" i="2" s="1"/>
  <c r="E33" i="2" s="1"/>
  <c r="E5" i="4"/>
  <c r="B5" i="4"/>
  <c r="C26" i="2"/>
  <c r="C31" i="2" s="1"/>
  <c r="C33" i="2" s="1"/>
  <c r="C5" i="4"/>
  <c r="D26" i="2"/>
  <c r="D31" i="2" s="1"/>
  <c r="D33" i="2" s="1"/>
  <c r="G40" i="1"/>
  <c r="F26" i="3"/>
  <c r="B26" i="3"/>
  <c r="B26" i="2"/>
  <c r="B31" i="2" s="1"/>
  <c r="B33" i="2" s="1"/>
  <c r="G26" i="3"/>
  <c r="G26" i="2"/>
  <c r="G31" i="2" s="1"/>
  <c r="G33" i="2" s="1"/>
  <c r="G9" i="4" s="1"/>
  <c r="G23" i="1"/>
  <c r="C33" i="1"/>
  <c r="D33" i="1"/>
  <c r="E33" i="1"/>
  <c r="B27" i="1"/>
  <c r="B31" i="1" s="1"/>
  <c r="B38" i="1" s="1"/>
  <c r="C27" i="1"/>
  <c r="C31" i="1" s="1"/>
  <c r="D27" i="1"/>
  <c r="D31" i="1" s="1"/>
  <c r="E27" i="1"/>
  <c r="E31" i="1" s="1"/>
  <c r="E38" i="1" s="1"/>
  <c r="B16" i="1"/>
  <c r="C16" i="1"/>
  <c r="D16" i="1"/>
  <c r="E16" i="1"/>
  <c r="B13" i="1"/>
  <c r="C13" i="1"/>
  <c r="D13" i="1"/>
  <c r="E13" i="1"/>
  <c r="B9" i="1"/>
  <c r="C9" i="1"/>
  <c r="D9" i="1"/>
  <c r="E9" i="1"/>
  <c r="B6" i="1"/>
  <c r="B23" i="1" s="1"/>
  <c r="C6" i="1"/>
  <c r="D6" i="1"/>
  <c r="D23" i="1" s="1"/>
  <c r="E6" i="1"/>
  <c r="F33" i="1"/>
  <c r="F27" i="1"/>
  <c r="F31" i="1" s="1"/>
  <c r="F16" i="1"/>
  <c r="F13" i="1"/>
  <c r="F9" i="1"/>
  <c r="F6" i="1"/>
  <c r="B43" i="3" l="1"/>
  <c r="B46" i="3" s="1"/>
  <c r="B47" i="3"/>
  <c r="G43" i="3"/>
  <c r="G47" i="3"/>
  <c r="F43" i="3"/>
  <c r="F46" i="3" s="1"/>
  <c r="F47" i="3"/>
  <c r="E43" i="3"/>
  <c r="E46" i="3" s="1"/>
  <c r="E47" i="3"/>
  <c r="G8" i="4"/>
  <c r="F6" i="4"/>
  <c r="F7" i="4"/>
  <c r="F34" i="2"/>
  <c r="D7" i="4"/>
  <c r="D6" i="4"/>
  <c r="D34" i="2"/>
  <c r="B7" i="4"/>
  <c r="B6" i="4"/>
  <c r="B34" i="2"/>
  <c r="B9" i="4"/>
  <c r="B8" i="4"/>
  <c r="G6" i="4"/>
  <c r="G7" i="4"/>
  <c r="G34" i="2"/>
  <c r="D8" i="4"/>
  <c r="C6" i="4"/>
  <c r="C7" i="4"/>
  <c r="C34" i="2"/>
  <c r="E6" i="4"/>
  <c r="E7" i="4"/>
  <c r="E34" i="2"/>
  <c r="D9" i="4"/>
  <c r="D40" i="1"/>
  <c r="E9" i="4"/>
  <c r="E40" i="1"/>
  <c r="C9" i="4"/>
  <c r="C40" i="1"/>
  <c r="F9" i="4"/>
  <c r="F40" i="1"/>
  <c r="F38" i="1"/>
  <c r="F23" i="1"/>
  <c r="F8" i="4" s="1"/>
  <c r="C38" i="1"/>
  <c r="C23" i="1"/>
  <c r="C8" i="4" s="1"/>
  <c r="D38" i="1"/>
  <c r="E23" i="1"/>
  <c r="E8" i="4" s="1"/>
</calcChain>
</file>

<file path=xl/sharedStrings.xml><?xml version="1.0" encoding="utf-8"?>
<sst xmlns="http://schemas.openxmlformats.org/spreadsheetml/2006/main" count="116" uniqueCount="110">
  <si>
    <t>In hand</t>
  </si>
  <si>
    <t>Balance with Bnagladesh Bank  &amp; its agent bank</t>
  </si>
  <si>
    <t>In Bangladesh</t>
  </si>
  <si>
    <t>Outside Bangladesh</t>
  </si>
  <si>
    <t xml:space="preserve">Government </t>
  </si>
  <si>
    <t>Others</t>
  </si>
  <si>
    <t>Loans ,cash credits , overdrafts etc</t>
  </si>
  <si>
    <t>Other assest</t>
  </si>
  <si>
    <t>Term deposits</t>
  </si>
  <si>
    <t>Other depposits</t>
  </si>
  <si>
    <t xml:space="preserve">Paid up capital </t>
  </si>
  <si>
    <t>Statutory reserve</t>
  </si>
  <si>
    <t>Retained earning</t>
  </si>
  <si>
    <t>Interst income</t>
  </si>
  <si>
    <t>Interest expense on deposit &amp; borrowing etc</t>
  </si>
  <si>
    <t>Investment income</t>
  </si>
  <si>
    <t>Other operating income</t>
  </si>
  <si>
    <t>Operating Expenses</t>
  </si>
  <si>
    <t>Salaries &amp; allownaces</t>
  </si>
  <si>
    <t>Stationery ,printing &amp; advertisements</t>
  </si>
  <si>
    <t>Director's fees &amp; meeting expenses</t>
  </si>
  <si>
    <t>Auditor's fees</t>
  </si>
  <si>
    <t>Depreciation ,amortization &amp; repair of assests</t>
  </si>
  <si>
    <t>Other expenses</t>
  </si>
  <si>
    <t>Provision agianst leases, loans &amp; advances</t>
  </si>
  <si>
    <t>Provision for diminution in value of investmnets</t>
  </si>
  <si>
    <t>Interst receipts in cash</t>
  </si>
  <si>
    <t>Interst payments</t>
  </si>
  <si>
    <t>Dividend receipts</t>
  </si>
  <si>
    <t xml:space="preserve">Fees,Commission &amp; brokerage receipts in cash </t>
  </si>
  <si>
    <t>Recoveries of loans previously written offf</t>
  </si>
  <si>
    <t>Cash payments to employees</t>
  </si>
  <si>
    <t>Income tax paid</t>
  </si>
  <si>
    <t>Receipts from other operaitng activiites</t>
  </si>
  <si>
    <t>Payment for  other operaitgn actiivites</t>
  </si>
  <si>
    <t>Leases, loans  &amp; advances to banks &amp; other Fls</t>
  </si>
  <si>
    <t>Leases , loans &amp; advances to customers</t>
  </si>
  <si>
    <t xml:space="preserve">Deposits from other banks/borrowong </t>
  </si>
  <si>
    <t>Deposit from customers</t>
  </si>
  <si>
    <t>Other liabiliites account of cutomers</t>
  </si>
  <si>
    <t xml:space="preserve">Other liabiliites </t>
  </si>
  <si>
    <t>Proceeds from sale of securities</t>
  </si>
  <si>
    <t>Payments for purahse of securiites</t>
  </si>
  <si>
    <t>Net change against purchase /sale of fixed assest</t>
  </si>
  <si>
    <t>Receipts /payments against lease obligation</t>
  </si>
  <si>
    <t>Receipts of long term loans</t>
  </si>
  <si>
    <t>Repayments of long term loan</t>
  </si>
  <si>
    <t>Net draw down /payment fo short term laons</t>
  </si>
  <si>
    <t>Dividend paid</t>
  </si>
  <si>
    <t>Leases</t>
  </si>
  <si>
    <t>Postage ,stamp &amp; telecommunication</t>
  </si>
  <si>
    <t>Increase paid up capial</t>
  </si>
  <si>
    <t>Net change of investment in subsidiary</t>
  </si>
  <si>
    <t>Ratio</t>
  </si>
  <si>
    <t>Operating Margin</t>
  </si>
  <si>
    <t>Net Margin</t>
  </si>
  <si>
    <t>Capital to Risk Weighted Assets Ratio</t>
  </si>
  <si>
    <t>As at year end</t>
  </si>
  <si>
    <t>International Leasing and Financial Service Limited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</si>
  <si>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</si>
  <si>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</si>
  <si>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</si>
  <si>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</si>
  <si>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</si>
  <si>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Property and Assets</t>
  </si>
  <si>
    <t>Cash</t>
  </si>
  <si>
    <t>Balance with Other Banks and Financial Institutions</t>
  </si>
  <si>
    <t>Money at call and on short notice</t>
  </si>
  <si>
    <t>Investments</t>
  </si>
  <si>
    <t>Loans and Advances/Investments</t>
  </si>
  <si>
    <t>Fixed Assets including Premises, Furniture and Fixtures</t>
  </si>
  <si>
    <t>Other Assets</t>
  </si>
  <si>
    <t>Non-Banking Assets</t>
  </si>
  <si>
    <t>Inangible Asset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</si>
  <si>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</si>
  <si>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</si>
  <si>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</si>
  <si>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</si>
  <si>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</si>
  <si>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</si>
  <si>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Non-controlling interest</t>
  </si>
  <si>
    <t>Net assets value per share</t>
  </si>
  <si>
    <t>Shares to calculate NAVPS</t>
  </si>
  <si>
    <t>Operating Income</t>
  </si>
  <si>
    <t>Net interest income/net profit on investments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</si>
  <si>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</si>
  <si>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</si>
  <si>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</si>
  <si>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</si>
  <si>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</si>
  <si>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</si>
  <si>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</si>
  <si>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</si>
  <si>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</si>
  <si>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</si>
  <si>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</si>
  <si>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</si>
  <si>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</si>
  <si>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</si>
  <si>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</si>
  <si>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</si>
  <si>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</si>
  <si>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</si>
  <si>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</si>
  <si>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</si>
  <si>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 Statement</t>
  </si>
  <si>
    <t>Commission ,fees ,exchange &amp; brokerage</t>
  </si>
  <si>
    <t>Rent ,taxes,insurance &amp; electricity</t>
  </si>
  <si>
    <t>Legal Expenses</t>
  </si>
  <si>
    <t>Manging Director's salary &amp;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</si>
</sst>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164" fontId="0" fillId="0" borderId="0" xfId="1" applyNumberFormat="1" applyFont="1"/>
    <xf numFmtId="164" fontId="1" fillId="0" borderId="0" xfId="1" applyNumberFormat="1" applyFont="1"/>
    <xf numFmtId="0" fontId="3" fillId="2" borderId="0" xfId="0" applyFont="1" applyFill="1"/>
    <xf numFmtId="164" fontId="4" fillId="2" borderId="0" xfId="1" applyNumberFormat="1" applyFont="1" applyFill="1"/>
    <xf numFmtId="164" fontId="2" fillId="0" borderId="0" xfId="1" applyNumberFormat="1" applyFont="1"/>
    <xf numFmtId="10" fontId="0" fillId="0" borderId="0" xfId="2" applyNumberFormat="1" applyFont="1"/>
    <xf numFmtId="43" fontId="0" fillId="0" borderId="0" xfId="1" applyNumberFormat="1" applyFont="1"/>
    <xf numFmtId="2" fontId="1" fillId="0" borderId="0" xfId="0" applyNumberFormat="1" applyFont="1"/>
    <xf numFmtId="9" fontId="0" fillId="0" borderId="0" xfId="0" applyNumberFormat="1"/>
    <xf numFmtId="10" fontId="0" fillId="0" borderId="0" xfId="0" applyNumberFormat="1"/>
    <xf numFmtId="0" fontId="0" fillId="0" borderId="0" xfId="0" applyFill="1"/>
    <xf numFmtId="0" fontId="1" fillId="0" borderId="1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Alignment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pane xSplit="1" ySplit="4" topLeftCell="G29" activePane="bottomRight" state="frozen"/>
      <selection pane="topRight" activeCell="B1" sqref="B1"/>
      <selection pane="bottomLeft" activeCell="A4" sqref="A4"/>
      <selection pane="bottomRight" activeCell="G41" sqref="G41:H41"/>
    </sheetView>
  </sheetViews>
  <sheetFormatPr defaultRowHeight="15" x14ac:dyDescent="0.25"/>
  <cols>
    <col min="1" max="1" width="47.42578125" customWidth="1"/>
    <col min="2" max="2" width="19.28515625" customWidth="1"/>
    <col min="3" max="3" width="17.42578125" customWidth="1"/>
    <col min="4" max="4" width="16.28515625" customWidth="1"/>
    <col min="5" max="5" width="15" customWidth="1"/>
    <col min="6" max="6" width="16.5703125" customWidth="1"/>
    <col min="7" max="7" width="15.28515625" bestFit="1" customWidth="1"/>
    <col min="8" max="8" width="18" bestFit="1" customWidth="1"/>
  </cols>
  <sheetData>
    <row r="1" spans="1:8" x14ac:dyDescent="0.25">
      <c r="A1" s="1" t="s">
        <v>58</v>
      </c>
    </row>
    <row r="2" spans="1:8" x14ac:dyDescent="0.25">
      <c r="A2" s="1" t="s">
        <v>103</v>
      </c>
    </row>
    <row r="3" spans="1:8" x14ac:dyDescent="0.25">
      <c r="A3" t="s">
        <v>57</v>
      </c>
    </row>
    <row r="4" spans="1:8" x14ac:dyDescent="0.25">
      <c r="A4" s="14"/>
      <c r="B4" s="14">
        <v>2012</v>
      </c>
      <c r="C4" s="14">
        <v>2013</v>
      </c>
      <c r="D4" s="14">
        <v>2014</v>
      </c>
      <c r="E4" s="14">
        <v>2015</v>
      </c>
      <c r="F4" s="14">
        <v>2016</v>
      </c>
      <c r="G4" s="14">
        <v>2017</v>
      </c>
      <c r="H4" s="14">
        <v>2018</v>
      </c>
    </row>
    <row r="5" spans="1:8" x14ac:dyDescent="0.25">
      <c r="A5" s="15" t="s">
        <v>64</v>
      </c>
      <c r="B5" s="4"/>
      <c r="C5" s="4"/>
      <c r="D5" s="4"/>
      <c r="E5" s="4"/>
      <c r="F5" s="4"/>
      <c r="G5" s="4"/>
    </row>
    <row r="6" spans="1:8" x14ac:dyDescent="0.25">
      <c r="A6" s="16" t="s">
        <v>65</v>
      </c>
      <c r="B6" s="5">
        <f t="shared" ref="B6:E6" si="0">SUM(B7:B8)</f>
        <v>145805646</v>
      </c>
      <c r="C6" s="5">
        <f t="shared" si="0"/>
        <v>161392883</v>
      </c>
      <c r="D6" s="5">
        <f t="shared" si="0"/>
        <v>185593164</v>
      </c>
      <c r="E6" s="5">
        <f t="shared" si="0"/>
        <v>193451029</v>
      </c>
      <c r="F6" s="5">
        <f>SUM(F7:F8)</f>
        <v>255491982</v>
      </c>
      <c r="G6" s="5">
        <f>SUM(G7:G8)</f>
        <v>108766099</v>
      </c>
      <c r="H6" s="5">
        <f>SUM(H7:H8)</f>
        <v>7897936</v>
      </c>
    </row>
    <row r="7" spans="1:8" x14ac:dyDescent="0.25">
      <c r="A7" t="s">
        <v>0</v>
      </c>
      <c r="B7" s="4">
        <v>252996</v>
      </c>
      <c r="C7" s="4">
        <v>324705</v>
      </c>
      <c r="D7" s="4">
        <v>148475</v>
      </c>
      <c r="E7" s="4">
        <v>162353</v>
      </c>
      <c r="F7" s="4">
        <v>48872</v>
      </c>
      <c r="G7" s="4">
        <v>103949</v>
      </c>
      <c r="H7" s="4">
        <v>88396</v>
      </c>
    </row>
    <row r="8" spans="1:8" x14ac:dyDescent="0.25">
      <c r="A8" t="s">
        <v>1</v>
      </c>
      <c r="B8" s="4">
        <v>145552650</v>
      </c>
      <c r="C8" s="4">
        <v>161068178</v>
      </c>
      <c r="D8" s="4">
        <v>185444689</v>
      </c>
      <c r="E8" s="4">
        <v>193288676</v>
      </c>
      <c r="F8" s="4">
        <v>255443110</v>
      </c>
      <c r="G8" s="4">
        <v>108662150</v>
      </c>
      <c r="H8" s="4">
        <v>7809540</v>
      </c>
    </row>
    <row r="9" spans="1:8" x14ac:dyDescent="0.25">
      <c r="A9" s="17" t="s">
        <v>66</v>
      </c>
      <c r="B9" s="5">
        <f t="shared" ref="B9:E9" si="1">SUM(B10:B11)</f>
        <v>934085372</v>
      </c>
      <c r="C9" s="5">
        <f t="shared" si="1"/>
        <v>432839746</v>
      </c>
      <c r="D9" s="5">
        <f t="shared" si="1"/>
        <v>657642637</v>
      </c>
      <c r="E9" s="5">
        <f t="shared" si="1"/>
        <v>757901044</v>
      </c>
      <c r="F9" s="5">
        <f>SUM(F10:F11)</f>
        <v>2993496428</v>
      </c>
      <c r="G9" s="5">
        <f>SUM(G10:G11)</f>
        <v>5763097811</v>
      </c>
      <c r="H9" s="5">
        <f>SUM(H10:H11)</f>
        <v>5455234738</v>
      </c>
    </row>
    <row r="10" spans="1:8" x14ac:dyDescent="0.25">
      <c r="A10" t="s">
        <v>2</v>
      </c>
      <c r="B10" s="4">
        <v>934085372</v>
      </c>
      <c r="C10" s="4">
        <v>432839746</v>
      </c>
      <c r="D10" s="4">
        <v>657642637</v>
      </c>
      <c r="E10" s="4">
        <v>757901044</v>
      </c>
      <c r="F10" s="4">
        <v>2993496428</v>
      </c>
      <c r="G10" s="4">
        <v>5763097811</v>
      </c>
      <c r="H10" s="4">
        <v>5455234738</v>
      </c>
    </row>
    <row r="11" spans="1:8" x14ac:dyDescent="0.25">
      <c r="A11" t="s">
        <v>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8" x14ac:dyDescent="0.25">
      <c r="A12" s="18" t="s">
        <v>67</v>
      </c>
      <c r="B12" s="4"/>
      <c r="C12" s="4"/>
      <c r="D12" s="4"/>
      <c r="E12" s="4"/>
      <c r="F12" s="4">
        <v>0</v>
      </c>
      <c r="G12" s="4"/>
    </row>
    <row r="13" spans="1:8" x14ac:dyDescent="0.25">
      <c r="A13" s="18" t="s">
        <v>68</v>
      </c>
      <c r="B13" s="5">
        <f t="shared" ref="B13:E13" si="2">SUM(B14:B15)</f>
        <v>987531104</v>
      </c>
      <c r="C13" s="5">
        <f t="shared" si="2"/>
        <v>1021842975</v>
      </c>
      <c r="D13" s="5">
        <f t="shared" si="2"/>
        <v>1166004196</v>
      </c>
      <c r="E13" s="5">
        <f t="shared" si="2"/>
        <v>1318740475</v>
      </c>
      <c r="F13" s="5">
        <f>SUM(F14:F15)</f>
        <v>1771568833</v>
      </c>
      <c r="G13" s="5">
        <f>SUM(G14:G15)</f>
        <v>1647514730</v>
      </c>
      <c r="H13" s="5">
        <f>SUM(H14:H15)</f>
        <v>1162148123</v>
      </c>
    </row>
    <row r="14" spans="1:8" x14ac:dyDescent="0.25">
      <c r="A14" t="s">
        <v>4</v>
      </c>
      <c r="B14" s="4">
        <v>657365245</v>
      </c>
      <c r="C14" s="4">
        <v>654517164</v>
      </c>
      <c r="D14" s="4">
        <v>483700000</v>
      </c>
      <c r="E14" s="4">
        <v>484100000</v>
      </c>
      <c r="F14" s="4">
        <v>485400000</v>
      </c>
      <c r="G14" s="4">
        <v>485400000</v>
      </c>
      <c r="H14" s="4">
        <v>485400000</v>
      </c>
    </row>
    <row r="15" spans="1:8" x14ac:dyDescent="0.25">
      <c r="A15" t="s">
        <v>5</v>
      </c>
      <c r="B15" s="4">
        <v>330165859</v>
      </c>
      <c r="C15" s="4">
        <v>367325811</v>
      </c>
      <c r="D15" s="4">
        <v>682304196</v>
      </c>
      <c r="E15" s="4">
        <v>834640475</v>
      </c>
      <c r="F15" s="4">
        <v>1286168833</v>
      </c>
      <c r="G15" s="4">
        <v>1162114730</v>
      </c>
      <c r="H15" s="4">
        <v>676748123</v>
      </c>
    </row>
    <row r="16" spans="1:8" x14ac:dyDescent="0.25">
      <c r="A16" s="18" t="s">
        <v>69</v>
      </c>
      <c r="B16" s="5">
        <f t="shared" ref="B16:E16" si="3">SUM(B17:B18)</f>
        <v>14041637394</v>
      </c>
      <c r="C16" s="5">
        <f t="shared" si="3"/>
        <v>15483925851</v>
      </c>
      <c r="D16" s="5">
        <f t="shared" si="3"/>
        <v>16059948316</v>
      </c>
      <c r="E16" s="5">
        <f t="shared" si="3"/>
        <v>20283566651</v>
      </c>
      <c r="F16" s="5">
        <f>SUM(F17:F18)</f>
        <v>30706672713</v>
      </c>
      <c r="G16" s="5">
        <f>SUM(G17:G18)</f>
        <v>36370716954</v>
      </c>
      <c r="H16" s="5">
        <f>SUM(H17:H18)</f>
        <v>37822725755</v>
      </c>
    </row>
    <row r="17" spans="1:8" x14ac:dyDescent="0.25">
      <c r="A17" t="s">
        <v>49</v>
      </c>
      <c r="B17" s="4">
        <v>3232163353</v>
      </c>
      <c r="C17" s="4">
        <v>3415841925</v>
      </c>
      <c r="D17" s="4">
        <v>3209459036</v>
      </c>
      <c r="E17" s="4">
        <v>2872655632</v>
      </c>
      <c r="F17" s="4">
        <v>2443956143</v>
      </c>
      <c r="G17" s="4">
        <v>2200740860</v>
      </c>
      <c r="H17" s="4">
        <v>1843582965</v>
      </c>
    </row>
    <row r="18" spans="1:8" x14ac:dyDescent="0.25">
      <c r="A18" t="s">
        <v>6</v>
      </c>
      <c r="B18" s="4">
        <v>10809474041</v>
      </c>
      <c r="C18" s="4">
        <v>12068083926</v>
      </c>
      <c r="D18" s="4">
        <v>12850489280</v>
      </c>
      <c r="E18" s="4">
        <v>17410911019</v>
      </c>
      <c r="F18" s="4">
        <v>28262716570</v>
      </c>
      <c r="G18" s="4">
        <v>34169976094</v>
      </c>
      <c r="H18" s="4">
        <v>35979142790</v>
      </c>
    </row>
    <row r="19" spans="1:8" x14ac:dyDescent="0.25">
      <c r="A19" s="16" t="s">
        <v>70</v>
      </c>
      <c r="B19" s="5">
        <v>60492699</v>
      </c>
      <c r="C19" s="5">
        <v>52726030</v>
      </c>
      <c r="D19" s="5">
        <v>47238164</v>
      </c>
      <c r="E19" s="5">
        <v>46087480</v>
      </c>
      <c r="F19" s="8">
        <v>65329840</v>
      </c>
      <c r="G19" s="4">
        <v>71325635</v>
      </c>
      <c r="H19" s="4">
        <v>54865954</v>
      </c>
    </row>
    <row r="20" spans="1:8" x14ac:dyDescent="0.25">
      <c r="A20" s="16" t="s">
        <v>73</v>
      </c>
      <c r="B20" s="4"/>
      <c r="C20" s="4">
        <v>0</v>
      </c>
      <c r="D20" s="4">
        <v>0</v>
      </c>
      <c r="E20" s="4">
        <v>0</v>
      </c>
      <c r="F20" s="8">
        <v>3076554</v>
      </c>
      <c r="G20" s="4">
        <v>1993741</v>
      </c>
      <c r="H20" s="4">
        <v>910929</v>
      </c>
    </row>
    <row r="21" spans="1:8" x14ac:dyDescent="0.25">
      <c r="A21" s="16" t="s">
        <v>71</v>
      </c>
      <c r="B21" s="4">
        <v>421286844</v>
      </c>
      <c r="C21" s="5">
        <v>391502544</v>
      </c>
      <c r="D21" s="5">
        <v>644981759</v>
      </c>
      <c r="E21" s="5">
        <v>631437000</v>
      </c>
      <c r="F21" s="8">
        <v>1042009322</v>
      </c>
      <c r="G21" s="4">
        <v>942613604</v>
      </c>
      <c r="H21" s="4">
        <v>1080095327</v>
      </c>
    </row>
    <row r="22" spans="1:8" x14ac:dyDescent="0.25">
      <c r="A22" s="16" t="s">
        <v>72</v>
      </c>
      <c r="B22" s="4"/>
      <c r="C22" s="4">
        <v>0</v>
      </c>
      <c r="D22" s="4">
        <v>0</v>
      </c>
      <c r="E22" s="4">
        <v>0</v>
      </c>
      <c r="F22" s="4">
        <v>0</v>
      </c>
      <c r="G22" s="4">
        <v>0</v>
      </c>
    </row>
    <row r="23" spans="1:8" x14ac:dyDescent="0.25">
      <c r="A23" s="1"/>
      <c r="B23" s="5">
        <f>(B6+B9+B13+B16+B19+B20+B21)-1</f>
        <v>16590839058</v>
      </c>
      <c r="C23" s="5">
        <f t="shared" ref="C23:E23" si="4">C6+C9+C13+C16+C19+C20+C21</f>
        <v>17544230029</v>
      </c>
      <c r="D23" s="5">
        <f>(D6+D9+D13+D16+D19+D20+D21)-1</f>
        <v>18761408235</v>
      </c>
      <c r="E23" s="5">
        <f t="shared" si="4"/>
        <v>23231183679</v>
      </c>
      <c r="F23" s="5">
        <f>F6+F9+F13+F16+F19+F20+F21</f>
        <v>36837645672</v>
      </c>
      <c r="G23" s="5">
        <f>G6+G9+G13+G16+G19+G20+G21</f>
        <v>44906028574</v>
      </c>
      <c r="H23" s="5">
        <f>H6+H9+H13+H16+H19+H20+H21</f>
        <v>45583878762</v>
      </c>
    </row>
    <row r="24" spans="1:8" x14ac:dyDescent="0.25">
      <c r="A24" s="15" t="s">
        <v>74</v>
      </c>
      <c r="B24" s="4"/>
      <c r="C24" s="4"/>
      <c r="D24" s="4"/>
      <c r="E24" s="4"/>
      <c r="F24" s="4"/>
      <c r="G24" s="4"/>
    </row>
    <row r="25" spans="1:8" x14ac:dyDescent="0.25">
      <c r="A25" s="18" t="s">
        <v>75</v>
      </c>
      <c r="B25" s="4"/>
      <c r="C25" s="4"/>
      <c r="D25" s="4"/>
      <c r="E25" s="4"/>
      <c r="F25" s="4"/>
      <c r="G25" s="4"/>
    </row>
    <row r="26" spans="1:8" x14ac:dyDescent="0.25">
      <c r="A26" s="18" t="s">
        <v>76</v>
      </c>
      <c r="B26" s="4">
        <v>3878634064</v>
      </c>
      <c r="C26" s="4">
        <v>3672547088</v>
      </c>
      <c r="D26" s="4">
        <v>4267748168</v>
      </c>
      <c r="E26" s="4">
        <v>5894297502</v>
      </c>
      <c r="F26" s="4">
        <v>9832359305</v>
      </c>
      <c r="G26" s="4">
        <v>10669445404</v>
      </c>
      <c r="H26" s="4">
        <v>11197078788</v>
      </c>
    </row>
    <row r="27" spans="1:8" x14ac:dyDescent="0.25">
      <c r="A27" s="18" t="s">
        <v>77</v>
      </c>
      <c r="B27" s="5">
        <f t="shared" ref="B27:E27" si="5">SUM(B28:B29)</f>
        <v>9128539313</v>
      </c>
      <c r="C27" s="5">
        <f t="shared" si="5"/>
        <v>9982201215</v>
      </c>
      <c r="D27" s="5">
        <f t="shared" si="5"/>
        <v>10256837311</v>
      </c>
      <c r="E27" s="5">
        <f t="shared" si="5"/>
        <v>13166933885</v>
      </c>
      <c r="F27" s="5">
        <f>SUM(F28:F29)</f>
        <v>21896522150</v>
      </c>
      <c r="G27" s="5">
        <f>SUM(G28:G29)</f>
        <v>28965908604</v>
      </c>
      <c r="H27" s="5">
        <f>SUM(H28:H29)</f>
        <v>28139343546</v>
      </c>
    </row>
    <row r="28" spans="1:8" x14ac:dyDescent="0.25">
      <c r="A28" t="s">
        <v>8</v>
      </c>
      <c r="B28" s="4">
        <v>8437487195</v>
      </c>
      <c r="C28" s="4">
        <v>9218284698</v>
      </c>
      <c r="D28" s="4">
        <v>9464297156</v>
      </c>
      <c r="E28" s="4">
        <v>12246033743</v>
      </c>
      <c r="F28" s="4">
        <v>20952354918</v>
      </c>
      <c r="G28" s="4">
        <v>28169299104</v>
      </c>
      <c r="H28" s="4">
        <v>27514163426</v>
      </c>
    </row>
    <row r="29" spans="1:8" x14ac:dyDescent="0.25">
      <c r="A29" t="s">
        <v>9</v>
      </c>
      <c r="B29" s="4">
        <v>691052118</v>
      </c>
      <c r="C29" s="4">
        <v>763916517</v>
      </c>
      <c r="D29" s="4">
        <v>792540155</v>
      </c>
      <c r="E29" s="4">
        <v>920900142</v>
      </c>
      <c r="F29" s="4">
        <v>944167232</v>
      </c>
      <c r="G29" s="4">
        <v>796609500</v>
      </c>
      <c r="H29" s="4">
        <v>625180120</v>
      </c>
    </row>
    <row r="30" spans="1:8" x14ac:dyDescent="0.25">
      <c r="A30" s="18" t="s">
        <v>78</v>
      </c>
      <c r="B30" s="4">
        <v>1498793757</v>
      </c>
      <c r="C30" s="4">
        <v>1773403160</v>
      </c>
      <c r="D30" s="4">
        <v>2080304137</v>
      </c>
      <c r="E30" s="4">
        <v>1976424713</v>
      </c>
      <c r="F30" s="5">
        <v>2787494956</v>
      </c>
      <c r="G30" s="4">
        <v>2561288261</v>
      </c>
      <c r="H30" s="4">
        <v>3425782573</v>
      </c>
    </row>
    <row r="31" spans="1:8" x14ac:dyDescent="0.25">
      <c r="A31" s="1"/>
      <c r="B31" s="5">
        <f t="shared" ref="B31:E31" si="6">B26+B27+B30</f>
        <v>14505967134</v>
      </c>
      <c r="C31" s="5">
        <f t="shared" si="6"/>
        <v>15428151463</v>
      </c>
      <c r="D31" s="5">
        <f t="shared" si="6"/>
        <v>16604889616</v>
      </c>
      <c r="E31" s="5">
        <f t="shared" si="6"/>
        <v>21037656100</v>
      </c>
      <c r="F31" s="5">
        <f>F26+F27+F30</f>
        <v>34516376411</v>
      </c>
      <c r="G31" s="5">
        <f>G26+G27+G30</f>
        <v>42196642269</v>
      </c>
      <c r="H31" s="5">
        <f>H26+H27+H30</f>
        <v>42762204907</v>
      </c>
    </row>
    <row r="32" spans="1:8" x14ac:dyDescent="0.25">
      <c r="B32" s="4"/>
      <c r="C32" s="4"/>
      <c r="D32" s="4"/>
      <c r="E32" s="4"/>
      <c r="F32" s="4"/>
      <c r="G32" s="4"/>
    </row>
    <row r="33" spans="1:8" x14ac:dyDescent="0.25">
      <c r="A33" s="18" t="s">
        <v>79</v>
      </c>
      <c r="B33" s="5">
        <f>SUM(B34:B36)</f>
        <v>2084850602</v>
      </c>
      <c r="C33" s="5">
        <f t="shared" ref="C33:E33" si="7">SUM(C34:C36)</f>
        <v>2116056193</v>
      </c>
      <c r="D33" s="5">
        <f t="shared" si="7"/>
        <v>2156497416</v>
      </c>
      <c r="E33" s="5">
        <f t="shared" si="7"/>
        <v>2193506146</v>
      </c>
      <c r="F33" s="5">
        <f>SUM(F34:F36)</f>
        <v>2321246989</v>
      </c>
      <c r="G33" s="5">
        <f>SUM(G34:G36)</f>
        <v>2709364684</v>
      </c>
      <c r="H33" s="5">
        <f>SUM(H34:H36)</f>
        <v>2821654482</v>
      </c>
    </row>
    <row r="34" spans="1:8" x14ac:dyDescent="0.25">
      <c r="A34" t="s">
        <v>10</v>
      </c>
      <c r="B34" s="4">
        <v>1710786000</v>
      </c>
      <c r="C34" s="4">
        <v>1710786000</v>
      </c>
      <c r="D34" s="4">
        <v>1710786000</v>
      </c>
      <c r="E34" s="4">
        <v>1710786000</v>
      </c>
      <c r="F34" s="4">
        <v>1796325300</v>
      </c>
      <c r="G34" s="4">
        <v>1886141560</v>
      </c>
      <c r="H34" s="4">
        <v>2112478540</v>
      </c>
    </row>
    <row r="35" spans="1:8" x14ac:dyDescent="0.25">
      <c r="A35" t="s">
        <v>11</v>
      </c>
      <c r="B35" s="4">
        <v>276077000</v>
      </c>
      <c r="C35" s="4">
        <v>297479000</v>
      </c>
      <c r="D35" s="4">
        <v>319624000</v>
      </c>
      <c r="E35" s="4">
        <v>341203000</v>
      </c>
      <c r="F35" s="4">
        <v>364054009</v>
      </c>
      <c r="G35" s="4">
        <v>428912873</v>
      </c>
      <c r="H35" s="4">
        <v>456184825</v>
      </c>
    </row>
    <row r="36" spans="1:8" x14ac:dyDescent="0.25">
      <c r="A36" t="s">
        <v>12</v>
      </c>
      <c r="B36" s="4">
        <v>97987602</v>
      </c>
      <c r="C36" s="4">
        <v>107791193</v>
      </c>
      <c r="D36" s="4">
        <v>126087416</v>
      </c>
      <c r="E36" s="4">
        <v>141517146</v>
      </c>
      <c r="F36" s="4">
        <v>160867680</v>
      </c>
      <c r="G36" s="4">
        <v>394310251</v>
      </c>
      <c r="H36" s="4">
        <v>252991117</v>
      </c>
    </row>
    <row r="37" spans="1:8" x14ac:dyDescent="0.25">
      <c r="A37" s="18" t="s">
        <v>80</v>
      </c>
      <c r="B37" s="4">
        <v>21324</v>
      </c>
      <c r="C37" s="4">
        <v>22373</v>
      </c>
      <c r="D37" s="4">
        <v>21203</v>
      </c>
      <c r="E37" s="4">
        <v>21433</v>
      </c>
      <c r="F37" s="4">
        <v>22272</v>
      </c>
      <c r="G37" s="4">
        <v>21621</v>
      </c>
      <c r="H37" s="4">
        <v>19373</v>
      </c>
    </row>
    <row r="38" spans="1:8" x14ac:dyDescent="0.25">
      <c r="A38" s="1"/>
      <c r="B38" s="5">
        <f>(B31+B33+B37)-2</f>
        <v>16590839058</v>
      </c>
      <c r="C38" s="5">
        <f t="shared" ref="C38:D38" si="8">C31+C33+C37</f>
        <v>17544230029</v>
      </c>
      <c r="D38" s="5">
        <f t="shared" si="8"/>
        <v>18761408235</v>
      </c>
      <c r="E38" s="5">
        <f>E31+E33+E37</f>
        <v>23231183679</v>
      </c>
      <c r="F38" s="5">
        <f>F31+F33+F37</f>
        <v>36837645672</v>
      </c>
      <c r="G38" s="5">
        <f>G31+G33+G37</f>
        <v>44906028574</v>
      </c>
      <c r="H38" s="5">
        <f>H31+H33+H37</f>
        <v>45583878762</v>
      </c>
    </row>
    <row r="39" spans="1:8" x14ac:dyDescent="0.25">
      <c r="B39" s="4"/>
      <c r="C39" s="4"/>
      <c r="D39" s="4"/>
      <c r="E39" s="4"/>
      <c r="F39" s="4"/>
      <c r="G39" s="4"/>
    </row>
    <row r="40" spans="1:8" x14ac:dyDescent="0.25">
      <c r="A40" s="19" t="s">
        <v>81</v>
      </c>
      <c r="B40" s="10">
        <f>B33/(B34/10)</f>
        <v>12.186507266250718</v>
      </c>
      <c r="C40" s="10">
        <f t="shared" ref="C40:H40" si="9">C33/(C34/10)</f>
        <v>12.368912260212557</v>
      </c>
      <c r="D40" s="10">
        <f t="shared" si="9"/>
        <v>12.605301984000336</v>
      </c>
      <c r="E40" s="10">
        <f t="shared" si="9"/>
        <v>12.821627871633273</v>
      </c>
      <c r="F40" s="10">
        <f t="shared" si="9"/>
        <v>12.922197271284883</v>
      </c>
      <c r="G40" s="10">
        <f t="shared" si="9"/>
        <v>14.364588223166027</v>
      </c>
      <c r="H40" s="10">
        <f t="shared" si="9"/>
        <v>13.357079982455112</v>
      </c>
    </row>
    <row r="41" spans="1:8" x14ac:dyDescent="0.25">
      <c r="A41" s="19" t="s">
        <v>82</v>
      </c>
      <c r="B41" s="5">
        <f>B34/10</f>
        <v>171078600</v>
      </c>
      <c r="C41" s="5">
        <f t="shared" ref="C41:H41" si="10">C34/10</f>
        <v>171078600</v>
      </c>
      <c r="D41" s="5">
        <f t="shared" si="10"/>
        <v>171078600</v>
      </c>
      <c r="E41" s="5">
        <f t="shared" si="10"/>
        <v>171078600</v>
      </c>
      <c r="F41" s="5">
        <f t="shared" si="10"/>
        <v>179632530</v>
      </c>
      <c r="G41" s="5">
        <f t="shared" si="10"/>
        <v>188614156</v>
      </c>
      <c r="H41" s="5">
        <f t="shared" si="10"/>
        <v>211247854</v>
      </c>
    </row>
    <row r="42" spans="1:8" x14ac:dyDescent="0.25">
      <c r="B42" s="4"/>
      <c r="C42" s="4"/>
      <c r="D42" s="4"/>
      <c r="E42" s="4"/>
      <c r="F42" s="4"/>
      <c r="G42" s="4"/>
    </row>
    <row r="43" spans="1:8" x14ac:dyDescent="0.25">
      <c r="B43" s="4"/>
      <c r="C43" s="4"/>
      <c r="D43" s="4"/>
      <c r="E43" s="4"/>
      <c r="F43" s="4"/>
      <c r="G43" s="4"/>
    </row>
    <row r="44" spans="1:8" x14ac:dyDescent="0.25">
      <c r="A44" s="1"/>
      <c r="B44" s="5"/>
      <c r="C44" s="5"/>
      <c r="D44" s="5"/>
      <c r="E44" s="5"/>
      <c r="F44" s="5"/>
      <c r="G44" s="4"/>
    </row>
    <row r="45" spans="1:8" x14ac:dyDescent="0.25">
      <c r="B45" s="4"/>
      <c r="C45" s="4"/>
      <c r="D45" s="4"/>
      <c r="E45" s="4"/>
      <c r="F45" s="4"/>
      <c r="G45" s="4"/>
    </row>
    <row r="46" spans="1:8" x14ac:dyDescent="0.25">
      <c r="B46" s="4"/>
      <c r="C46" s="4"/>
      <c r="D46" s="4"/>
      <c r="E46" s="4"/>
      <c r="F46" s="4"/>
      <c r="G46" s="4"/>
    </row>
    <row r="47" spans="1:8" x14ac:dyDescent="0.25">
      <c r="B47" s="4"/>
      <c r="C47" s="4"/>
      <c r="D47" s="4"/>
      <c r="E47" s="4"/>
      <c r="F47" s="4"/>
      <c r="G47" s="4"/>
    </row>
    <row r="48" spans="1:8" x14ac:dyDescent="0.25">
      <c r="A48" s="1"/>
      <c r="B48" s="5"/>
      <c r="C48" s="5"/>
      <c r="D48" s="5"/>
      <c r="E48" s="5"/>
      <c r="F48" s="5"/>
      <c r="G48" s="4"/>
    </row>
    <row r="49" spans="1:7" x14ac:dyDescent="0.25">
      <c r="A49" s="1"/>
      <c r="B49" s="4"/>
      <c r="C49" s="4"/>
      <c r="D49" s="4"/>
      <c r="E49" s="4"/>
      <c r="F49" s="4"/>
      <c r="G49" s="4"/>
    </row>
    <row r="50" spans="1:7" x14ac:dyDescent="0.25">
      <c r="B50" s="4"/>
      <c r="C50" s="4"/>
      <c r="D50" s="4"/>
      <c r="E50" s="4"/>
      <c r="F50" s="4"/>
      <c r="G50" s="4"/>
    </row>
    <row r="51" spans="1:7" x14ac:dyDescent="0.25">
      <c r="B51" s="4"/>
      <c r="C51" s="4"/>
      <c r="D51" s="4"/>
      <c r="E51" s="4"/>
      <c r="F51" s="4"/>
      <c r="G51" s="4"/>
    </row>
    <row r="52" spans="1:7" x14ac:dyDescent="0.25">
      <c r="B52" s="4"/>
      <c r="C52" s="4"/>
      <c r="D52" s="4"/>
      <c r="E52" s="4"/>
      <c r="F52" s="4"/>
      <c r="G52" s="4"/>
    </row>
    <row r="53" spans="1:7" x14ac:dyDescent="0.25">
      <c r="B53" s="4"/>
      <c r="C53" s="4"/>
      <c r="D53" s="4"/>
      <c r="E53" s="4"/>
      <c r="F53" s="4"/>
      <c r="G53" s="4"/>
    </row>
    <row r="54" spans="1:7" x14ac:dyDescent="0.25">
      <c r="B54" s="4"/>
      <c r="C54" s="4"/>
      <c r="D54" s="4"/>
      <c r="E54" s="4"/>
      <c r="F54" s="4"/>
      <c r="G54" s="4"/>
    </row>
    <row r="55" spans="1:7" x14ac:dyDescent="0.25">
      <c r="B55" s="4"/>
      <c r="C55" s="4"/>
      <c r="D55" s="4"/>
      <c r="E55" s="4"/>
      <c r="F55" s="4"/>
      <c r="G55" s="4"/>
    </row>
    <row r="56" spans="1:7" x14ac:dyDescent="0.25">
      <c r="B56" s="4"/>
      <c r="C56" s="4"/>
      <c r="D56" s="4"/>
      <c r="E56" s="4"/>
      <c r="F56" s="4"/>
      <c r="G56" s="4"/>
    </row>
    <row r="57" spans="1:7" x14ac:dyDescent="0.25">
      <c r="B57" s="4"/>
      <c r="C57" s="4"/>
      <c r="D57" s="4"/>
      <c r="E57" s="4"/>
      <c r="F57" s="4"/>
      <c r="G57" s="4"/>
    </row>
    <row r="58" spans="1:7" x14ac:dyDescent="0.25">
      <c r="B58" s="4"/>
      <c r="C58" s="4"/>
      <c r="D58" s="4"/>
      <c r="E58" s="4"/>
      <c r="F58" s="4"/>
      <c r="G58" s="4"/>
    </row>
    <row r="59" spans="1:7" x14ac:dyDescent="0.25">
      <c r="B59" s="4"/>
      <c r="C59" s="4"/>
      <c r="D59" s="4"/>
      <c r="E59" s="4"/>
      <c r="F59" s="4"/>
      <c r="G59" s="4"/>
    </row>
    <row r="60" spans="1:7" x14ac:dyDescent="0.25">
      <c r="A60" s="1"/>
      <c r="B60" s="5"/>
      <c r="C60" s="5"/>
      <c r="D60" s="5"/>
      <c r="E60" s="5"/>
      <c r="F60" s="5"/>
      <c r="G60" s="4"/>
    </row>
    <row r="61" spans="1:7" x14ac:dyDescent="0.25">
      <c r="A61" s="1"/>
      <c r="B61" s="5"/>
      <c r="C61" s="5"/>
      <c r="D61" s="5"/>
      <c r="E61" s="5"/>
      <c r="F61" s="5"/>
      <c r="G61" s="4"/>
    </row>
    <row r="62" spans="1:7" x14ac:dyDescent="0.25">
      <c r="B62" s="4"/>
      <c r="C62" s="4"/>
      <c r="D62" s="4"/>
      <c r="E62" s="4"/>
      <c r="F62" s="4"/>
      <c r="G62" s="4"/>
    </row>
    <row r="63" spans="1:7" x14ac:dyDescent="0.25">
      <c r="B63" s="4"/>
      <c r="C63" s="4"/>
      <c r="D63" s="4"/>
      <c r="E63" s="4"/>
      <c r="F63" s="4"/>
      <c r="G63" s="4"/>
    </row>
    <row r="64" spans="1:7" x14ac:dyDescent="0.25">
      <c r="A64" s="1"/>
      <c r="B64" s="5"/>
      <c r="C64" s="5"/>
      <c r="D64" s="5"/>
      <c r="E64" s="5"/>
      <c r="F64" s="5"/>
      <c r="G64" s="4"/>
    </row>
    <row r="65" spans="1:7" x14ac:dyDescent="0.25">
      <c r="A65" s="1"/>
      <c r="B65" s="5"/>
      <c r="C65" s="5"/>
      <c r="D65" s="5"/>
      <c r="E65" s="5"/>
      <c r="F65" s="5"/>
      <c r="G65" s="4"/>
    </row>
    <row r="66" spans="1:7" x14ac:dyDescent="0.25">
      <c r="A66" s="2"/>
      <c r="B66" s="4"/>
      <c r="C66" s="4"/>
      <c r="D66" s="4"/>
      <c r="E66" s="4"/>
      <c r="F66" s="4"/>
      <c r="G66" s="4"/>
    </row>
    <row r="67" spans="1:7" x14ac:dyDescent="0.25">
      <c r="A67" s="1"/>
      <c r="B67" s="5"/>
      <c r="C67" s="5"/>
      <c r="D67" s="5"/>
      <c r="E67" s="5"/>
      <c r="F67" s="5"/>
      <c r="G67" s="4"/>
    </row>
    <row r="68" spans="1:7" x14ac:dyDescent="0.25">
      <c r="B68" s="4"/>
      <c r="C68" s="4"/>
      <c r="D68" s="4"/>
      <c r="E68" s="4"/>
      <c r="F68" s="4"/>
      <c r="G68" s="4"/>
    </row>
    <row r="69" spans="1:7" ht="18.75" x14ac:dyDescent="0.3">
      <c r="A69" s="6"/>
      <c r="B69" s="7"/>
      <c r="C69" s="7"/>
      <c r="D69" s="7"/>
      <c r="E69" s="7"/>
      <c r="F69" s="7"/>
      <c r="G69" s="4"/>
    </row>
    <row r="70" spans="1:7" x14ac:dyDescent="0.25">
      <c r="B70" s="4"/>
      <c r="C70" s="4"/>
      <c r="D70" s="4"/>
      <c r="E70" s="4"/>
      <c r="F70" s="4"/>
      <c r="G70" s="4"/>
    </row>
    <row r="71" spans="1:7" x14ac:dyDescent="0.25">
      <c r="A71" s="1"/>
      <c r="B71" s="4"/>
      <c r="C71" s="4"/>
      <c r="D71" s="4"/>
      <c r="E71" s="4"/>
      <c r="F71" s="4"/>
      <c r="G71" s="4"/>
    </row>
    <row r="72" spans="1:7" x14ac:dyDescent="0.25">
      <c r="B72" s="4"/>
      <c r="C72" s="4"/>
      <c r="D72" s="4"/>
      <c r="E72" s="4"/>
      <c r="F72" s="4"/>
      <c r="G72" s="4"/>
    </row>
    <row r="73" spans="1:7" x14ac:dyDescent="0.25">
      <c r="A73" s="1"/>
      <c r="B73" s="4"/>
      <c r="C73" s="4"/>
      <c r="D73" s="4"/>
      <c r="E73" s="4"/>
      <c r="F73" s="4"/>
      <c r="G73" s="4"/>
    </row>
    <row r="74" spans="1:7" x14ac:dyDescent="0.25">
      <c r="B74" s="4"/>
      <c r="C74" s="4"/>
      <c r="D74" s="4"/>
      <c r="E74" s="4"/>
      <c r="F74" s="4"/>
      <c r="G74" s="4"/>
    </row>
    <row r="75" spans="1:7" x14ac:dyDescent="0.25">
      <c r="A75" s="1"/>
      <c r="B75" s="4"/>
      <c r="C75" s="4"/>
      <c r="D75" s="4"/>
      <c r="E75" s="4"/>
      <c r="F75" s="4"/>
      <c r="G75" s="4"/>
    </row>
    <row r="76" spans="1:7" x14ac:dyDescent="0.25">
      <c r="B76" s="4"/>
      <c r="C76" s="4"/>
      <c r="D76" s="4"/>
      <c r="E76" s="4"/>
      <c r="F76" s="4"/>
      <c r="G76" s="4"/>
    </row>
    <row r="77" spans="1:7" x14ac:dyDescent="0.25">
      <c r="A77" s="2"/>
      <c r="B77" s="4"/>
      <c r="C77" s="4"/>
      <c r="D77" s="4"/>
      <c r="E77" s="4"/>
      <c r="F77" s="4"/>
      <c r="G77" s="4"/>
    </row>
    <row r="78" spans="1:7" x14ac:dyDescent="0.25">
      <c r="B78" s="4"/>
      <c r="C78" s="4"/>
      <c r="D78" s="4"/>
      <c r="E78" s="4"/>
      <c r="F78" s="4"/>
      <c r="G78" s="4"/>
    </row>
    <row r="79" spans="1:7" x14ac:dyDescent="0.25">
      <c r="B79" s="4"/>
      <c r="C79" s="4"/>
      <c r="D79" s="4"/>
      <c r="E79" s="4"/>
      <c r="F79" s="4"/>
      <c r="G79" s="4"/>
    </row>
    <row r="80" spans="1:7" x14ac:dyDescent="0.25">
      <c r="B80" s="5"/>
      <c r="C80" s="4"/>
      <c r="D80" s="4"/>
      <c r="E80" s="4"/>
      <c r="F80" s="4"/>
      <c r="G80" s="4"/>
    </row>
    <row r="81" spans="1:7" x14ac:dyDescent="0.25">
      <c r="A81" s="3"/>
      <c r="B81" s="5"/>
      <c r="C81" s="5"/>
      <c r="D81" s="5"/>
      <c r="E81" s="5"/>
      <c r="F81" s="5"/>
      <c r="G81" s="4"/>
    </row>
    <row r="82" spans="1:7" x14ac:dyDescent="0.25">
      <c r="A82" s="1"/>
      <c r="B82" s="4"/>
      <c r="C82" s="4"/>
      <c r="D82" s="4"/>
      <c r="E82" s="4"/>
      <c r="F82" s="4"/>
      <c r="G82" s="4"/>
    </row>
    <row r="83" spans="1:7" x14ac:dyDescent="0.25">
      <c r="B83" s="4"/>
      <c r="C83" s="4"/>
      <c r="D83" s="4"/>
      <c r="E83" s="4"/>
      <c r="F83" s="4"/>
      <c r="G83" s="4"/>
    </row>
    <row r="84" spans="1:7" x14ac:dyDescent="0.25">
      <c r="B84" s="4"/>
      <c r="C84" s="4"/>
      <c r="D84" s="4"/>
      <c r="E84" s="4"/>
      <c r="F84" s="4"/>
      <c r="G84" s="4"/>
    </row>
    <row r="85" spans="1:7" x14ac:dyDescent="0.25">
      <c r="B85" s="4"/>
      <c r="C85" s="4"/>
      <c r="D85" s="4"/>
      <c r="E85" s="4"/>
      <c r="F85" s="4"/>
      <c r="G85" s="4"/>
    </row>
    <row r="86" spans="1:7" x14ac:dyDescent="0.25">
      <c r="B86" s="4"/>
      <c r="C86" s="4"/>
      <c r="D86" s="4"/>
      <c r="E86" s="4"/>
      <c r="F86" s="4"/>
      <c r="G86" s="4"/>
    </row>
    <row r="87" spans="1:7" x14ac:dyDescent="0.25">
      <c r="B87" s="4"/>
      <c r="C87" s="4"/>
      <c r="D87" s="4"/>
      <c r="E87" s="4"/>
      <c r="F87" s="4"/>
      <c r="G87" s="4"/>
    </row>
    <row r="88" spans="1:7" x14ac:dyDescent="0.25">
      <c r="B88" s="4"/>
      <c r="C88" s="4"/>
      <c r="D88" s="4"/>
      <c r="E88" s="4"/>
      <c r="F88" s="4"/>
      <c r="G88" s="4"/>
    </row>
    <row r="89" spans="1:7" x14ac:dyDescent="0.25">
      <c r="B89" s="4"/>
      <c r="C89" s="4"/>
      <c r="D89" s="4"/>
      <c r="E89" s="4"/>
      <c r="F89" s="4"/>
      <c r="G89" s="4"/>
    </row>
    <row r="90" spans="1:7" x14ac:dyDescent="0.25">
      <c r="A90" s="1"/>
      <c r="B90" s="5"/>
      <c r="C90" s="5"/>
      <c r="D90" s="5"/>
      <c r="E90" s="5"/>
      <c r="F90" s="5"/>
      <c r="G90" s="4"/>
    </row>
    <row r="91" spans="1:7" x14ac:dyDescent="0.25">
      <c r="A91" s="1"/>
      <c r="B91" s="5"/>
      <c r="C91" s="5"/>
      <c r="D91" s="5"/>
      <c r="E91" s="5"/>
      <c r="F91" s="5"/>
      <c r="G91" s="4"/>
    </row>
    <row r="92" spans="1:7" x14ac:dyDescent="0.25">
      <c r="A92" s="1"/>
      <c r="B92" s="4"/>
      <c r="C92" s="4"/>
      <c r="D92" s="4"/>
      <c r="E92" s="4"/>
      <c r="F92" s="4"/>
      <c r="G92" s="4"/>
    </row>
    <row r="93" spans="1:7" x14ac:dyDescent="0.25">
      <c r="A93" s="1"/>
      <c r="B93" s="4"/>
      <c r="C93" s="4"/>
      <c r="D93" s="4"/>
      <c r="E93" s="4"/>
      <c r="F93" s="4"/>
      <c r="G93" s="4"/>
    </row>
    <row r="94" spans="1:7" x14ac:dyDescent="0.25">
      <c r="B94" s="4"/>
      <c r="C94" s="4"/>
      <c r="D94" s="4"/>
      <c r="E94" s="4"/>
      <c r="F94" s="4"/>
      <c r="G94" s="4"/>
    </row>
    <row r="95" spans="1:7" x14ac:dyDescent="0.25">
      <c r="B95" s="4"/>
      <c r="C95" s="4"/>
      <c r="D95" s="4"/>
      <c r="E95" s="4"/>
      <c r="F95" s="4"/>
      <c r="G95" s="4"/>
    </row>
    <row r="96" spans="1:7" x14ac:dyDescent="0.25">
      <c r="B96" s="4"/>
      <c r="C96" s="4"/>
      <c r="D96" s="4"/>
      <c r="E96" s="4"/>
      <c r="F96" s="4"/>
      <c r="G96" s="4"/>
    </row>
    <row r="97" spans="1:7" x14ac:dyDescent="0.25">
      <c r="B97" s="4"/>
      <c r="C97" s="4"/>
      <c r="D97" s="4"/>
      <c r="E97" s="4"/>
      <c r="F97" s="4"/>
      <c r="G97" s="4"/>
    </row>
    <row r="98" spans="1:7" x14ac:dyDescent="0.25">
      <c r="B98" s="4"/>
      <c r="C98" s="4"/>
      <c r="D98" s="4"/>
      <c r="E98" s="4"/>
      <c r="F98" s="4"/>
      <c r="G98" s="4"/>
    </row>
    <row r="99" spans="1:7" x14ac:dyDescent="0.25">
      <c r="A99" s="1"/>
      <c r="B99" s="5"/>
      <c r="C99" s="5"/>
      <c r="D99" s="5"/>
      <c r="E99" s="5"/>
      <c r="F99" s="5"/>
      <c r="G99" s="4"/>
    </row>
    <row r="100" spans="1:7" x14ac:dyDescent="0.25">
      <c r="B100" s="4"/>
      <c r="C100" s="4"/>
      <c r="D100" s="4"/>
      <c r="E100" s="4"/>
      <c r="F100" s="4"/>
      <c r="G100" s="4"/>
    </row>
    <row r="101" spans="1:7" x14ac:dyDescent="0.25">
      <c r="A101" s="1"/>
      <c r="B101" s="4"/>
      <c r="C101" s="4"/>
      <c r="D101" s="4"/>
      <c r="E101" s="4"/>
      <c r="F101" s="4"/>
      <c r="G101" s="4"/>
    </row>
    <row r="102" spans="1:7" x14ac:dyDescent="0.25">
      <c r="B102" s="4"/>
      <c r="C102" s="4"/>
      <c r="D102" s="4"/>
      <c r="E102" s="4"/>
      <c r="F102" s="4"/>
      <c r="G102" s="4"/>
    </row>
    <row r="103" spans="1:7" x14ac:dyDescent="0.25">
      <c r="B103" s="4"/>
      <c r="C103" s="4"/>
      <c r="D103" s="4"/>
      <c r="E103" s="4"/>
      <c r="F103" s="4"/>
      <c r="G103" s="4"/>
    </row>
    <row r="104" spans="1:7" x14ac:dyDescent="0.25">
      <c r="B104" s="4"/>
      <c r="C104" s="4"/>
      <c r="D104" s="4"/>
      <c r="E104" s="4"/>
      <c r="F104" s="4"/>
      <c r="G104" s="4"/>
    </row>
    <row r="105" spans="1:7" x14ac:dyDescent="0.25">
      <c r="B105" s="4"/>
      <c r="C105" s="4"/>
      <c r="D105" s="4"/>
      <c r="E105" s="4"/>
      <c r="F105" s="4"/>
      <c r="G105" s="4"/>
    </row>
    <row r="106" spans="1:7" x14ac:dyDescent="0.25">
      <c r="B106" s="4"/>
      <c r="C106" s="4"/>
      <c r="D106" s="4"/>
      <c r="E106" s="4"/>
      <c r="F106" s="4"/>
      <c r="G106" s="4"/>
    </row>
    <row r="107" spans="1:7" x14ac:dyDescent="0.25">
      <c r="A107" s="1"/>
      <c r="B107" s="5"/>
      <c r="C107" s="5"/>
      <c r="D107" s="5"/>
      <c r="E107" s="5"/>
      <c r="F107" s="5"/>
      <c r="G107" s="4"/>
    </row>
    <row r="108" spans="1:7" x14ac:dyDescent="0.25">
      <c r="A108" s="1"/>
      <c r="B108" s="5"/>
      <c r="C108" s="5"/>
      <c r="D108" s="5"/>
      <c r="E108" s="5"/>
      <c r="F108" s="5"/>
      <c r="G108" s="4"/>
    </row>
    <row r="109" spans="1:7" x14ac:dyDescent="0.25">
      <c r="A109" s="1"/>
      <c r="B109" s="4"/>
      <c r="C109" s="4"/>
      <c r="D109" s="4"/>
      <c r="E109" s="4"/>
      <c r="F109" s="4"/>
      <c r="G109" s="4"/>
    </row>
    <row r="110" spans="1:7" x14ac:dyDescent="0.25">
      <c r="A110" s="1"/>
      <c r="B110" s="4"/>
      <c r="C110" s="4"/>
      <c r="D110" s="4"/>
      <c r="E110" s="4"/>
      <c r="F110" s="4"/>
      <c r="G110" s="4"/>
    </row>
    <row r="111" spans="1:7" x14ac:dyDescent="0.25">
      <c r="A111" s="1"/>
      <c r="B111" s="5"/>
      <c r="C111" s="5"/>
      <c r="D111" s="5"/>
      <c r="E111" s="5"/>
      <c r="F111" s="5"/>
      <c r="G111" s="4"/>
    </row>
    <row r="112" spans="1:7" x14ac:dyDescent="0.25">
      <c r="B112" s="4"/>
      <c r="C112" s="4"/>
      <c r="D112" s="4"/>
      <c r="E112" s="4"/>
      <c r="F112" s="4"/>
      <c r="G112" s="4"/>
    </row>
    <row r="113" spans="1:7" x14ac:dyDescent="0.25">
      <c r="A113" s="1"/>
      <c r="B113" s="5"/>
      <c r="C113" s="5"/>
      <c r="D113" s="5"/>
      <c r="E113" s="5"/>
      <c r="F113" s="5"/>
      <c r="G11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pane xSplit="1" ySplit="4" topLeftCell="G20" activePane="bottomRight" state="frozen"/>
      <selection pane="topRight" activeCell="B1" sqref="B1"/>
      <selection pane="bottomLeft" activeCell="A4" sqref="A4"/>
      <selection pane="bottomRight" activeCell="G35" sqref="G35:H35"/>
    </sheetView>
  </sheetViews>
  <sheetFormatPr defaultRowHeight="15" x14ac:dyDescent="0.25"/>
  <cols>
    <col min="1" max="1" width="50" customWidth="1"/>
    <col min="2" max="7" width="15" bestFit="1" customWidth="1"/>
    <col min="8" max="8" width="17.7109375" bestFit="1" customWidth="1"/>
  </cols>
  <sheetData>
    <row r="1" spans="1:8" x14ac:dyDescent="0.25">
      <c r="A1" s="1" t="s">
        <v>58</v>
      </c>
    </row>
    <row r="2" spans="1:8" ht="12.75" customHeight="1" x14ac:dyDescent="0.25">
      <c r="A2" s="1" t="s">
        <v>104</v>
      </c>
    </row>
    <row r="3" spans="1:8" ht="12.75" customHeight="1" x14ac:dyDescent="0.25">
      <c r="A3" t="s">
        <v>57</v>
      </c>
    </row>
    <row r="4" spans="1:8" x14ac:dyDescent="0.25">
      <c r="A4" s="14"/>
      <c r="B4" s="14">
        <v>2012</v>
      </c>
      <c r="C4" s="14">
        <v>2013</v>
      </c>
      <c r="D4" s="14">
        <v>2014</v>
      </c>
      <c r="E4" s="14">
        <v>2015</v>
      </c>
      <c r="F4" s="14">
        <v>2016</v>
      </c>
      <c r="G4" s="14">
        <v>2017</v>
      </c>
      <c r="H4" s="14">
        <v>2018</v>
      </c>
    </row>
    <row r="5" spans="1:8" x14ac:dyDescent="0.25">
      <c r="A5" s="19" t="s">
        <v>83</v>
      </c>
      <c r="B5" s="4"/>
      <c r="C5" s="4"/>
      <c r="D5" s="4"/>
      <c r="E5" s="4"/>
      <c r="F5" s="4"/>
    </row>
    <row r="6" spans="1:8" x14ac:dyDescent="0.25">
      <c r="A6" s="18" t="s">
        <v>84</v>
      </c>
      <c r="B6" s="5">
        <f t="shared" ref="B6:H6" si="0">SUM(B7:B8)</f>
        <v>142577633</v>
      </c>
      <c r="C6" s="5">
        <f t="shared" si="0"/>
        <v>382563598</v>
      </c>
      <c r="D6" s="5">
        <f t="shared" si="0"/>
        <v>409847424</v>
      </c>
      <c r="E6" s="5">
        <f t="shared" si="0"/>
        <v>539205393</v>
      </c>
      <c r="F6" s="5">
        <f t="shared" si="0"/>
        <v>464546325</v>
      </c>
      <c r="G6" s="5">
        <f t="shared" si="0"/>
        <v>641864786</v>
      </c>
      <c r="H6" s="5">
        <f t="shared" si="0"/>
        <v>768735458</v>
      </c>
    </row>
    <row r="7" spans="1:8" x14ac:dyDescent="0.25">
      <c r="A7" t="s">
        <v>13</v>
      </c>
      <c r="B7" s="4">
        <v>2148099375</v>
      </c>
      <c r="C7" s="4">
        <v>2378987537</v>
      </c>
      <c r="D7" s="4">
        <v>2199383651</v>
      </c>
      <c r="E7" s="4">
        <v>2340100142</v>
      </c>
      <c r="F7" s="4">
        <v>3349601594</v>
      </c>
      <c r="G7" s="4">
        <v>4215190112</v>
      </c>
      <c r="H7" s="4">
        <v>5005588279</v>
      </c>
    </row>
    <row r="8" spans="1:8" x14ac:dyDescent="0.25">
      <c r="A8" t="s">
        <v>14</v>
      </c>
      <c r="B8" s="4">
        <v>-2005521742</v>
      </c>
      <c r="C8" s="4">
        <v>-1996423939</v>
      </c>
      <c r="D8" s="4">
        <v>-1789536227</v>
      </c>
      <c r="E8" s="4">
        <v>-1800894749</v>
      </c>
      <c r="F8" s="4">
        <v>-2885055269</v>
      </c>
      <c r="G8" s="4">
        <v>-3573325326</v>
      </c>
      <c r="H8" s="4">
        <v>-4236852821</v>
      </c>
    </row>
    <row r="9" spans="1:8" x14ac:dyDescent="0.25">
      <c r="B9" s="4"/>
      <c r="C9" s="4"/>
      <c r="D9" s="4"/>
      <c r="E9" s="4"/>
      <c r="F9" s="4"/>
      <c r="G9" s="4"/>
    </row>
    <row r="10" spans="1:8" x14ac:dyDescent="0.25">
      <c r="A10" t="s">
        <v>15</v>
      </c>
      <c r="B10" s="4">
        <v>-34987841</v>
      </c>
      <c r="C10" s="4">
        <v>7701390</v>
      </c>
      <c r="D10" s="4">
        <v>45927733</v>
      </c>
      <c r="E10" s="4">
        <v>-28733330</v>
      </c>
      <c r="F10" s="4">
        <v>133356621</v>
      </c>
      <c r="G10" s="4">
        <v>189033577</v>
      </c>
      <c r="H10" s="4">
        <v>-63571514</v>
      </c>
    </row>
    <row r="11" spans="1:8" x14ac:dyDescent="0.25">
      <c r="A11" t="s">
        <v>106</v>
      </c>
      <c r="B11" s="4">
        <v>123748807</v>
      </c>
      <c r="C11" s="4">
        <v>92399250</v>
      </c>
      <c r="D11" s="4">
        <v>108999693</v>
      </c>
      <c r="E11" s="4">
        <v>136255764</v>
      </c>
      <c r="F11" s="4">
        <v>110053890</v>
      </c>
      <c r="G11" s="4">
        <v>222784877</v>
      </c>
      <c r="H11" s="4">
        <v>108147854</v>
      </c>
    </row>
    <row r="12" spans="1:8" x14ac:dyDescent="0.25">
      <c r="A12" t="s">
        <v>16</v>
      </c>
      <c r="B12" s="4">
        <v>3862565</v>
      </c>
      <c r="C12" s="4">
        <v>9304339</v>
      </c>
      <c r="D12" s="4">
        <v>4983128</v>
      </c>
      <c r="E12" s="4">
        <v>7556047</v>
      </c>
      <c r="F12" s="4">
        <v>3035339</v>
      </c>
      <c r="G12" s="4">
        <v>1747087</v>
      </c>
      <c r="H12" s="4">
        <v>1191970</v>
      </c>
    </row>
    <row r="13" spans="1:8" x14ac:dyDescent="0.25">
      <c r="A13" s="1"/>
      <c r="B13" s="5">
        <f>SUM(B6, B10:B12)</f>
        <v>235201164</v>
      </c>
      <c r="C13" s="5">
        <f t="shared" ref="C13:F13" si="1">SUM(C6, C10:C12)</f>
        <v>491968577</v>
      </c>
      <c r="D13" s="5">
        <f t="shared" si="1"/>
        <v>569757978</v>
      </c>
      <c r="E13" s="5">
        <f t="shared" si="1"/>
        <v>654283874</v>
      </c>
      <c r="F13" s="5">
        <f t="shared" si="1"/>
        <v>710992175</v>
      </c>
      <c r="G13" s="5">
        <f>SUM(G6, G10:G12)</f>
        <v>1055430327</v>
      </c>
      <c r="H13" s="5">
        <f>SUM(H6, H10:H12)</f>
        <v>814503768</v>
      </c>
    </row>
    <row r="14" spans="1:8" x14ac:dyDescent="0.25">
      <c r="A14" s="19" t="s">
        <v>17</v>
      </c>
      <c r="B14" s="4"/>
      <c r="C14" s="4"/>
      <c r="D14" s="4"/>
      <c r="E14" s="4"/>
      <c r="F14" s="4"/>
    </row>
    <row r="15" spans="1:8" x14ac:dyDescent="0.25">
      <c r="A15" t="s">
        <v>18</v>
      </c>
      <c r="B15" s="4">
        <v>75144821</v>
      </c>
      <c r="C15" s="4">
        <v>87160606</v>
      </c>
      <c r="D15" s="4">
        <v>104075546</v>
      </c>
      <c r="E15" s="4">
        <v>111674749</v>
      </c>
      <c r="F15" s="4">
        <v>124435085</v>
      </c>
      <c r="G15" s="4">
        <v>169795480</v>
      </c>
      <c r="H15" s="4">
        <v>180188167</v>
      </c>
    </row>
    <row r="16" spans="1:8" x14ac:dyDescent="0.25">
      <c r="A16" t="s">
        <v>107</v>
      </c>
      <c r="B16" s="4">
        <v>27055570</v>
      </c>
      <c r="C16" s="4">
        <v>26140209</v>
      </c>
      <c r="D16" s="4">
        <v>30136271</v>
      </c>
      <c r="E16" s="4">
        <v>32222075</v>
      </c>
      <c r="F16" s="4">
        <v>49622300</v>
      </c>
      <c r="G16" s="4">
        <v>43643455</v>
      </c>
      <c r="H16" s="4">
        <v>45222605</v>
      </c>
    </row>
    <row r="17" spans="1:10" x14ac:dyDescent="0.25">
      <c r="A17" t="s">
        <v>108</v>
      </c>
      <c r="B17" s="4">
        <v>2322267</v>
      </c>
      <c r="C17" s="4">
        <v>1965796</v>
      </c>
      <c r="D17" s="4">
        <v>5895327</v>
      </c>
      <c r="E17" s="4">
        <v>2135351</v>
      </c>
      <c r="F17" s="4">
        <v>2463336</v>
      </c>
      <c r="G17" s="4">
        <v>6219224</v>
      </c>
      <c r="H17" s="4">
        <v>5208212</v>
      </c>
    </row>
    <row r="18" spans="1:10" x14ac:dyDescent="0.25">
      <c r="A18" t="s">
        <v>50</v>
      </c>
      <c r="B18" s="4">
        <v>2265844</v>
      </c>
      <c r="C18" s="4">
        <v>2798662</v>
      </c>
      <c r="D18" s="4">
        <v>3288810</v>
      </c>
      <c r="E18" s="4">
        <v>3314604</v>
      </c>
      <c r="F18" s="4">
        <v>3022395</v>
      </c>
      <c r="G18" s="4">
        <v>3705229</v>
      </c>
      <c r="H18" s="4">
        <v>3702824</v>
      </c>
    </row>
    <row r="19" spans="1:10" x14ac:dyDescent="0.25">
      <c r="A19" t="s">
        <v>19</v>
      </c>
      <c r="B19" s="4">
        <v>5979657</v>
      </c>
      <c r="C19" s="4">
        <v>6139916</v>
      </c>
      <c r="D19" s="4">
        <v>8665579</v>
      </c>
      <c r="E19" s="4">
        <v>8822499</v>
      </c>
      <c r="F19" s="4">
        <v>6933611</v>
      </c>
      <c r="G19" s="4">
        <v>10843560</v>
      </c>
      <c r="H19" s="4">
        <v>6327233</v>
      </c>
    </row>
    <row r="20" spans="1:10" x14ac:dyDescent="0.25">
      <c r="A20" t="s">
        <v>109</v>
      </c>
      <c r="B20" s="4">
        <v>7160000</v>
      </c>
      <c r="C20" s="4">
        <v>7160000</v>
      </c>
      <c r="D20" s="4">
        <v>7979700</v>
      </c>
      <c r="E20" s="4">
        <v>7132207</v>
      </c>
      <c r="F20" s="4">
        <v>8270000</v>
      </c>
      <c r="G20" s="4">
        <v>8920000</v>
      </c>
      <c r="H20" s="4">
        <v>6432333</v>
      </c>
    </row>
    <row r="21" spans="1:10" x14ac:dyDescent="0.25">
      <c r="A21" t="s">
        <v>20</v>
      </c>
      <c r="B21" s="4">
        <v>1481964</v>
      </c>
      <c r="C21" s="4">
        <v>1539187</v>
      </c>
      <c r="D21" s="4">
        <v>1242225</v>
      </c>
      <c r="E21" s="4">
        <v>1329420</v>
      </c>
      <c r="F21" s="4">
        <v>2229150</v>
      </c>
      <c r="G21" s="4">
        <v>1953900</v>
      </c>
      <c r="H21" s="4">
        <v>1535700</v>
      </c>
    </row>
    <row r="22" spans="1:10" x14ac:dyDescent="0.25">
      <c r="A22" t="s">
        <v>21</v>
      </c>
      <c r="B22" s="4">
        <v>401450</v>
      </c>
      <c r="C22" s="4">
        <v>347872</v>
      </c>
      <c r="D22" s="4">
        <v>422626</v>
      </c>
      <c r="E22" s="4">
        <v>353628</v>
      </c>
      <c r="F22" s="4">
        <v>405378</v>
      </c>
      <c r="G22" s="4">
        <v>505891</v>
      </c>
      <c r="H22" s="4">
        <v>738875</v>
      </c>
    </row>
    <row r="23" spans="1:10" x14ac:dyDescent="0.25">
      <c r="A23" t="s">
        <v>22</v>
      </c>
      <c r="B23" s="4">
        <v>25502719</v>
      </c>
      <c r="C23" s="4">
        <v>27270780</v>
      </c>
      <c r="D23" s="4">
        <v>25996997</v>
      </c>
      <c r="E23" s="4">
        <v>26417958</v>
      </c>
      <c r="F23" s="4">
        <v>20508714</v>
      </c>
      <c r="G23" s="4">
        <v>29065157</v>
      </c>
      <c r="H23" s="4">
        <v>26868633</v>
      </c>
    </row>
    <row r="24" spans="1:10" x14ac:dyDescent="0.25">
      <c r="A24" t="s">
        <v>23</v>
      </c>
      <c r="B24" s="4">
        <v>23105516</v>
      </c>
      <c r="C24" s="4">
        <v>23020574</v>
      </c>
      <c r="D24" s="4">
        <v>21679538</v>
      </c>
      <c r="E24" s="4">
        <v>23337432</v>
      </c>
      <c r="F24" s="4">
        <v>26690326</v>
      </c>
      <c r="G24" s="4">
        <v>57819334</v>
      </c>
      <c r="H24" s="4">
        <v>47754616</v>
      </c>
    </row>
    <row r="25" spans="1:10" x14ac:dyDescent="0.25">
      <c r="A25" s="1"/>
      <c r="B25" s="5">
        <f t="shared" ref="B25:E25" si="2">SUM(B15:B24)</f>
        <v>170419808</v>
      </c>
      <c r="C25" s="5">
        <f t="shared" si="2"/>
        <v>183543602</v>
      </c>
      <c r="D25" s="5">
        <f t="shared" si="2"/>
        <v>209382619</v>
      </c>
      <c r="E25" s="5">
        <f t="shared" si="2"/>
        <v>216739923</v>
      </c>
      <c r="F25" s="5">
        <f>SUM(F15:F24)</f>
        <v>244580295</v>
      </c>
      <c r="G25" s="5">
        <f>SUM(G15:G24)</f>
        <v>332471230</v>
      </c>
      <c r="H25" s="5">
        <f>SUM(H15:H24)</f>
        <v>323979198</v>
      </c>
    </row>
    <row r="26" spans="1:10" x14ac:dyDescent="0.25">
      <c r="A26" s="19" t="s">
        <v>85</v>
      </c>
      <c r="B26" s="5">
        <f t="shared" ref="B26:E26" si="3">B13-B25</f>
        <v>64781356</v>
      </c>
      <c r="C26" s="5">
        <f t="shared" si="3"/>
        <v>308424975</v>
      </c>
      <c r="D26" s="5">
        <f t="shared" si="3"/>
        <v>360375359</v>
      </c>
      <c r="E26" s="5">
        <f t="shared" si="3"/>
        <v>437543951</v>
      </c>
      <c r="F26" s="5">
        <f>F13-F25</f>
        <v>466411880</v>
      </c>
      <c r="G26" s="5">
        <f>G13-G25</f>
        <v>722959097</v>
      </c>
      <c r="H26" s="5">
        <f>H13-H25</f>
        <v>490524570</v>
      </c>
    </row>
    <row r="27" spans="1:10" x14ac:dyDescent="0.25">
      <c r="A27" s="16" t="s">
        <v>86</v>
      </c>
      <c r="B27" s="5"/>
      <c r="C27" s="5"/>
      <c r="D27" s="5"/>
      <c r="E27" s="5"/>
      <c r="F27" s="5"/>
      <c r="G27" s="5"/>
    </row>
    <row r="28" spans="1:10" x14ac:dyDescent="0.25">
      <c r="A28" t="s">
        <v>24</v>
      </c>
      <c r="B28" s="4">
        <v>-47699509</v>
      </c>
      <c r="C28" s="4">
        <v>39395687</v>
      </c>
      <c r="D28" s="4">
        <v>74977763</v>
      </c>
      <c r="E28" s="4">
        <v>135896662</v>
      </c>
      <c r="F28" s="4">
        <v>229060695</v>
      </c>
      <c r="G28" s="4">
        <v>215700530</v>
      </c>
      <c r="H28" s="4">
        <v>150084235</v>
      </c>
    </row>
    <row r="29" spans="1:10" x14ac:dyDescent="0.25">
      <c r="A29" t="s">
        <v>25</v>
      </c>
      <c r="B29" s="4">
        <v>-2976694</v>
      </c>
      <c r="C29" s="4">
        <v>11631526</v>
      </c>
      <c r="D29" s="4">
        <v>-7146767</v>
      </c>
      <c r="E29" s="4">
        <v>27270662</v>
      </c>
      <c r="F29" s="4">
        <v>-2754841</v>
      </c>
      <c r="G29" s="4">
        <v>8616598</v>
      </c>
      <c r="H29" s="4">
        <v>22974248</v>
      </c>
    </row>
    <row r="30" spans="1:10" x14ac:dyDescent="0.25">
      <c r="A30" s="1"/>
      <c r="B30" s="5">
        <f t="shared" ref="B30:E30" si="4">SUM(B28:B29)</f>
        <v>-50676203</v>
      </c>
      <c r="C30" s="5">
        <f t="shared" si="4"/>
        <v>51027213</v>
      </c>
      <c r="D30" s="5">
        <f t="shared" si="4"/>
        <v>67830996</v>
      </c>
      <c r="E30" s="5">
        <f t="shared" si="4"/>
        <v>163167324</v>
      </c>
      <c r="F30" s="5">
        <f>SUM(F28:F29)</f>
        <v>226305854</v>
      </c>
      <c r="G30" s="5">
        <f>SUM(G28:G29)</f>
        <v>224317128</v>
      </c>
      <c r="H30" s="5">
        <f>H28-H29</f>
        <v>127109987</v>
      </c>
    </row>
    <row r="31" spans="1:10" x14ac:dyDescent="0.25">
      <c r="A31" s="19" t="s">
        <v>87</v>
      </c>
      <c r="B31" s="5">
        <f t="shared" ref="B31:E31" si="5">B26-B30</f>
        <v>115457559</v>
      </c>
      <c r="C31" s="5">
        <f t="shared" si="5"/>
        <v>257397762</v>
      </c>
      <c r="D31" s="5">
        <f t="shared" si="5"/>
        <v>292544363</v>
      </c>
      <c r="E31" s="5">
        <f t="shared" si="5"/>
        <v>274376627</v>
      </c>
      <c r="F31" s="5">
        <f>F26-F30</f>
        <v>240106026</v>
      </c>
      <c r="G31" s="5">
        <f>G26-G30</f>
        <v>498641969</v>
      </c>
      <c r="H31" s="5">
        <f t="shared" ref="H31:J31" si="6">H26-H30</f>
        <v>363414583</v>
      </c>
      <c r="I31" s="5">
        <f t="shared" si="6"/>
        <v>0</v>
      </c>
      <c r="J31" s="5">
        <f t="shared" si="6"/>
        <v>0</v>
      </c>
    </row>
    <row r="32" spans="1:10" x14ac:dyDescent="0.25">
      <c r="A32" s="19" t="s">
        <v>88</v>
      </c>
      <c r="B32" s="4">
        <v>56174621</v>
      </c>
      <c r="C32" s="4">
        <v>140650639</v>
      </c>
      <c r="D32" s="4">
        <v>166564504</v>
      </c>
      <c r="E32" s="4">
        <v>151828368</v>
      </c>
      <c r="F32" s="4">
        <v>114255420</v>
      </c>
      <c r="G32" s="4">
        <v>110543919</v>
      </c>
      <c r="H32" s="4">
        <v>251127033</v>
      </c>
    </row>
    <row r="33" spans="1:8" x14ac:dyDescent="0.25">
      <c r="A33" s="1" t="s">
        <v>89</v>
      </c>
      <c r="B33" s="5">
        <f>(B31-B32)-3</f>
        <v>59282935</v>
      </c>
      <c r="C33" s="5">
        <f>(C31-C32)+1</f>
        <v>116747124</v>
      </c>
      <c r="D33" s="5">
        <f>(D31-D32)-1</f>
        <v>125979858</v>
      </c>
      <c r="E33" s="5">
        <f t="shared" ref="E33" si="7">E31-E32</f>
        <v>122548259</v>
      </c>
      <c r="F33" s="5">
        <f>(F31-F32)-1</f>
        <v>125850605</v>
      </c>
      <c r="G33" s="5">
        <f>(G31-G32)-1</f>
        <v>388098049</v>
      </c>
      <c r="H33" s="5">
        <f>(H31-H32)</f>
        <v>112287550</v>
      </c>
    </row>
    <row r="34" spans="1:8" x14ac:dyDescent="0.25">
      <c r="A34" s="20" t="s">
        <v>90</v>
      </c>
      <c r="B34" s="11">
        <f>B33/('1'!B34/10)</f>
        <v>0.34652455070359472</v>
      </c>
      <c r="C34" s="11">
        <f>C33/('1'!C34/10)</f>
        <v>0.68241804644181092</v>
      </c>
      <c r="D34" s="11">
        <f>D33/('1'!D34/10)</f>
        <v>0.73638583668559365</v>
      </c>
      <c r="E34" s="11">
        <f>E33/('1'!E34/10)</f>
        <v>0.71632722619895184</v>
      </c>
      <c r="F34" s="11">
        <f>F33/('1'!F34/10)</f>
        <v>0.70060030329695855</v>
      </c>
      <c r="G34" s="11">
        <f>G33/('1'!G34/10)</f>
        <v>2.0576294867284513</v>
      </c>
      <c r="H34" s="11">
        <f>H33/('1'!H34/10)</f>
        <v>0.53154409795803181</v>
      </c>
    </row>
    <row r="35" spans="1:8" x14ac:dyDescent="0.25">
      <c r="A35" s="20" t="s">
        <v>91</v>
      </c>
      <c r="B35" s="5">
        <f>'1'!B34/10</f>
        <v>171078600</v>
      </c>
      <c r="C35" s="5">
        <f>'1'!C34/10</f>
        <v>171078600</v>
      </c>
      <c r="D35" s="5">
        <f>'1'!D34/10</f>
        <v>171078600</v>
      </c>
      <c r="E35" s="5">
        <f>'1'!E34/10</f>
        <v>171078600</v>
      </c>
      <c r="F35" s="5">
        <f>'1'!F34/10</f>
        <v>179632530</v>
      </c>
      <c r="G35" s="5">
        <f>'1'!G34/10</f>
        <v>188614156</v>
      </c>
      <c r="H35" s="5">
        <f>'1'!H34/10</f>
        <v>211247854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pane xSplit="1" ySplit="4" topLeftCell="G35" activePane="bottomRight" state="frozen"/>
      <selection pane="topRight" activeCell="B1" sqref="B1"/>
      <selection pane="bottomLeft" activeCell="A4" sqref="A4"/>
      <selection pane="bottomRight" activeCell="G48" sqref="G48:H48"/>
    </sheetView>
  </sheetViews>
  <sheetFormatPr defaultRowHeight="15" x14ac:dyDescent="0.25"/>
  <cols>
    <col min="1" max="1" width="55.85546875" bestFit="1" customWidth="1"/>
    <col min="2" max="5" width="15" bestFit="1" customWidth="1"/>
    <col min="6" max="6" width="16" bestFit="1" customWidth="1"/>
    <col min="7" max="7" width="15" bestFit="1" customWidth="1"/>
    <col min="8" max="8" width="17.7109375" bestFit="1" customWidth="1"/>
  </cols>
  <sheetData>
    <row r="1" spans="1:8" x14ac:dyDescent="0.25">
      <c r="A1" s="1" t="s">
        <v>58</v>
      </c>
    </row>
    <row r="2" spans="1:8" x14ac:dyDescent="0.25">
      <c r="A2" s="1" t="s">
        <v>105</v>
      </c>
    </row>
    <row r="3" spans="1:8" x14ac:dyDescent="0.25">
      <c r="A3" t="s">
        <v>57</v>
      </c>
    </row>
    <row r="4" spans="1:8" x14ac:dyDescent="0.25">
      <c r="A4" s="14"/>
      <c r="B4" s="14">
        <v>2012</v>
      </c>
      <c r="C4" s="14">
        <v>2013</v>
      </c>
      <c r="D4" s="14">
        <v>2014</v>
      </c>
      <c r="E4" s="14">
        <v>2015</v>
      </c>
      <c r="F4" s="14">
        <v>2016</v>
      </c>
      <c r="G4" s="14">
        <v>2017</v>
      </c>
      <c r="H4" s="14">
        <v>2018</v>
      </c>
    </row>
    <row r="5" spans="1:8" x14ac:dyDescent="0.25">
      <c r="A5" s="19" t="s">
        <v>92</v>
      </c>
      <c r="B5" s="4"/>
      <c r="C5" s="4"/>
      <c r="D5" s="4"/>
      <c r="E5" s="4"/>
      <c r="F5" s="4"/>
    </row>
    <row r="6" spans="1:8" x14ac:dyDescent="0.25">
      <c r="A6" s="16" t="s">
        <v>93</v>
      </c>
      <c r="B6" s="4"/>
      <c r="C6" s="4"/>
      <c r="D6" s="4"/>
      <c r="E6" s="4"/>
      <c r="F6" s="4"/>
    </row>
    <row r="7" spans="1:8" x14ac:dyDescent="0.25">
      <c r="A7" s="2" t="s">
        <v>26</v>
      </c>
      <c r="B7" s="4">
        <v>2316798320</v>
      </c>
      <c r="C7" s="4">
        <v>2398108279</v>
      </c>
      <c r="D7" s="4">
        <v>2113670747</v>
      </c>
      <c r="E7" s="4">
        <v>2156791175</v>
      </c>
      <c r="F7" s="4">
        <v>2884911058</v>
      </c>
      <c r="G7" s="4">
        <v>3859531310</v>
      </c>
      <c r="H7" s="4">
        <v>4500986517</v>
      </c>
    </row>
    <row r="8" spans="1:8" x14ac:dyDescent="0.25">
      <c r="A8" s="2" t="s">
        <v>27</v>
      </c>
      <c r="B8" s="4">
        <v>-1909922726</v>
      </c>
      <c r="C8" s="4">
        <v>-2273892466</v>
      </c>
      <c r="D8" s="4">
        <v>-1223133474</v>
      </c>
      <c r="E8" s="4">
        <v>-1676789910</v>
      </c>
      <c r="F8" s="4">
        <v>-3275705608</v>
      </c>
      <c r="G8" s="4">
        <v>-3634137355</v>
      </c>
      <c r="H8" s="4">
        <v>-4625571326</v>
      </c>
    </row>
    <row r="9" spans="1:8" x14ac:dyDescent="0.25">
      <c r="A9" s="2" t="s">
        <v>28</v>
      </c>
      <c r="B9" s="4">
        <v>3084575</v>
      </c>
      <c r="C9" s="4">
        <v>1080538</v>
      </c>
      <c r="D9" s="4">
        <v>3183346</v>
      </c>
      <c r="E9" s="4">
        <v>2835075</v>
      </c>
      <c r="F9" s="4">
        <v>34132854</v>
      </c>
      <c r="G9" s="4">
        <v>26593115</v>
      </c>
      <c r="H9" s="4">
        <v>24372058</v>
      </c>
    </row>
    <row r="10" spans="1:8" x14ac:dyDescent="0.25">
      <c r="A10" s="2" t="s">
        <v>29</v>
      </c>
      <c r="B10" s="4">
        <v>123748808</v>
      </c>
      <c r="C10" s="4">
        <v>92516403</v>
      </c>
      <c r="D10" s="4">
        <v>109114947</v>
      </c>
      <c r="E10" s="4">
        <v>136963522</v>
      </c>
      <c r="F10" s="4">
        <v>110053890</v>
      </c>
      <c r="G10" s="4">
        <v>222784877</v>
      </c>
      <c r="H10" s="4">
        <v>108147853</v>
      </c>
    </row>
    <row r="11" spans="1:8" x14ac:dyDescent="0.25">
      <c r="A11" s="2" t="s">
        <v>30</v>
      </c>
      <c r="B11" s="4">
        <v>0</v>
      </c>
      <c r="C11" s="4">
        <v>4734533</v>
      </c>
      <c r="D11" s="4">
        <v>6100000</v>
      </c>
      <c r="E11" s="4">
        <v>4272728</v>
      </c>
      <c r="F11" s="4">
        <v>2545453</v>
      </c>
      <c r="G11" s="4">
        <v>353255</v>
      </c>
      <c r="H11" s="4">
        <v>194000</v>
      </c>
    </row>
    <row r="12" spans="1:8" x14ac:dyDescent="0.25">
      <c r="A12" s="2" t="s">
        <v>31</v>
      </c>
      <c r="B12" s="4">
        <v>-80107363</v>
      </c>
      <c r="C12" s="4">
        <v>-91582454</v>
      </c>
      <c r="D12" s="4">
        <v>-108243636</v>
      </c>
      <c r="E12" s="4">
        <v>-126045751</v>
      </c>
      <c r="F12" s="4">
        <v>-132705085</v>
      </c>
      <c r="G12" s="4">
        <v>-178715480</v>
      </c>
      <c r="H12" s="4">
        <v>-186620501</v>
      </c>
    </row>
    <row r="13" spans="1:8" x14ac:dyDescent="0.25">
      <c r="A13" s="2" t="s">
        <v>32</v>
      </c>
      <c r="B13" s="4">
        <v>-178934448</v>
      </c>
      <c r="C13" s="4">
        <v>-45697206</v>
      </c>
      <c r="D13" s="4">
        <v>-148902509</v>
      </c>
      <c r="E13" s="4">
        <v>-145677813</v>
      </c>
      <c r="F13" s="4">
        <v>-132813088</v>
      </c>
      <c r="G13" s="4">
        <v>-127240115</v>
      </c>
      <c r="H13" s="4">
        <v>-49831180</v>
      </c>
    </row>
    <row r="14" spans="1:8" x14ac:dyDescent="0.25">
      <c r="A14" s="2" t="s">
        <v>33</v>
      </c>
      <c r="B14" s="4">
        <v>-35951046</v>
      </c>
      <c r="C14" s="4">
        <v>9853075</v>
      </c>
      <c r="D14" s="4">
        <v>4845858</v>
      </c>
      <c r="E14" s="4">
        <v>-42073911</v>
      </c>
      <c r="F14" s="4">
        <v>3035339</v>
      </c>
      <c r="G14" s="4">
        <v>1747087</v>
      </c>
      <c r="H14" s="4">
        <v>1191970</v>
      </c>
    </row>
    <row r="15" spans="1:8" x14ac:dyDescent="0.25">
      <c r="A15" t="s">
        <v>34</v>
      </c>
      <c r="B15" s="8">
        <v>-69892108</v>
      </c>
      <c r="C15" s="4">
        <v>-61443660</v>
      </c>
      <c r="D15" s="4">
        <v>-91032290</v>
      </c>
      <c r="E15" s="4">
        <v>-92611556</v>
      </c>
      <c r="F15" s="4">
        <v>-93865891</v>
      </c>
      <c r="G15" s="4">
        <v>-128378701</v>
      </c>
      <c r="H15" s="4">
        <v>-113886942</v>
      </c>
    </row>
    <row r="16" spans="1:8" x14ac:dyDescent="0.25">
      <c r="A16" s="3"/>
      <c r="B16" s="5">
        <f t="shared" ref="B16:D16" si="0">SUM(B7:B15)</f>
        <v>168824012</v>
      </c>
      <c r="C16" s="5">
        <f t="shared" si="0"/>
        <v>33677042</v>
      </c>
      <c r="D16" s="5">
        <f t="shared" si="0"/>
        <v>665602989</v>
      </c>
      <c r="E16" s="5">
        <f>SUM(E7:E15)</f>
        <v>217663559</v>
      </c>
      <c r="F16" s="5">
        <f>SUM(F7:F15)</f>
        <v>-600411078</v>
      </c>
      <c r="G16" s="5">
        <f>SUM(G7:G15)</f>
        <v>42537993</v>
      </c>
      <c r="H16" s="5">
        <f>SUM(H7:H15)</f>
        <v>-341017551</v>
      </c>
    </row>
    <row r="17" spans="1:8" x14ac:dyDescent="0.25">
      <c r="A17" s="18" t="s">
        <v>94</v>
      </c>
      <c r="B17" s="4"/>
      <c r="C17" s="4"/>
      <c r="D17" s="4"/>
      <c r="E17" s="4"/>
      <c r="F17" s="4"/>
    </row>
    <row r="18" spans="1:8" x14ac:dyDescent="0.25">
      <c r="A18" t="s">
        <v>35</v>
      </c>
      <c r="B18" s="4">
        <v>-64767723</v>
      </c>
      <c r="C18" s="4">
        <v>72466098</v>
      </c>
      <c r="D18" s="4">
        <v>3797091</v>
      </c>
      <c r="E18" s="4">
        <v>-68633259</v>
      </c>
      <c r="F18" s="4">
        <v>0</v>
      </c>
      <c r="G18" s="4">
        <v>0</v>
      </c>
    </row>
    <row r="19" spans="1:8" x14ac:dyDescent="0.25">
      <c r="A19" t="s">
        <v>36</v>
      </c>
      <c r="B19" s="4">
        <v>-371516937</v>
      </c>
      <c r="C19" s="4">
        <v>-1452377849</v>
      </c>
      <c r="D19" s="4">
        <v>-514862568</v>
      </c>
      <c r="E19" s="4">
        <v>-4101704624</v>
      </c>
      <c r="F19" s="4">
        <v>-9960960979</v>
      </c>
      <c r="G19" s="4">
        <v>-5308738694</v>
      </c>
      <c r="H19" s="4">
        <v>-948384142</v>
      </c>
    </row>
    <row r="20" spans="1:8" x14ac:dyDescent="0.25">
      <c r="A20" t="s">
        <v>7</v>
      </c>
      <c r="B20" s="4">
        <v>1931587</v>
      </c>
      <c r="C20" s="4">
        <v>94701320</v>
      </c>
      <c r="D20" s="4">
        <v>-220062785</v>
      </c>
      <c r="E20" s="4">
        <v>81011696</v>
      </c>
      <c r="F20" s="4">
        <v>-275868156</v>
      </c>
      <c r="G20" s="4">
        <v>226635833</v>
      </c>
      <c r="H20" s="4">
        <v>-87650543</v>
      </c>
    </row>
    <row r="21" spans="1:8" x14ac:dyDescent="0.25">
      <c r="A21" t="s">
        <v>37</v>
      </c>
      <c r="B21" s="4">
        <v>820000000</v>
      </c>
      <c r="C21" s="4">
        <v>250000000</v>
      </c>
      <c r="D21" s="4">
        <v>-300000000</v>
      </c>
      <c r="E21" s="4">
        <v>2950000000</v>
      </c>
      <c r="F21" s="4">
        <v>3228424405</v>
      </c>
      <c r="G21" s="4">
        <v>3001979215</v>
      </c>
      <c r="H21" s="4">
        <v>117546132</v>
      </c>
    </row>
    <row r="22" spans="1:8" x14ac:dyDescent="0.25">
      <c r="A22" t="s">
        <v>38</v>
      </c>
      <c r="B22" s="4">
        <v>-204853216</v>
      </c>
      <c r="C22" s="4">
        <v>531599615</v>
      </c>
      <c r="D22" s="4">
        <v>460940645</v>
      </c>
      <c r="E22" s="4">
        <v>-88697849</v>
      </c>
      <c r="F22" s="4">
        <v>5477896769</v>
      </c>
      <c r="G22" s="4">
        <v>4214964972</v>
      </c>
      <c r="H22" s="4">
        <v>-772681809</v>
      </c>
    </row>
    <row r="23" spans="1:8" x14ac:dyDescent="0.25">
      <c r="A23" t="s">
        <v>39</v>
      </c>
      <c r="B23" s="4">
        <v>84151117</v>
      </c>
      <c r="C23" s="4">
        <v>101521868</v>
      </c>
      <c r="D23" s="4">
        <v>50559530</v>
      </c>
      <c r="E23" s="4">
        <v>132453883</v>
      </c>
      <c r="F23" s="4">
        <v>23267089</v>
      </c>
      <c r="G23" s="4">
        <v>-147557733</v>
      </c>
      <c r="H23" s="4">
        <v>-171429381</v>
      </c>
    </row>
    <row r="24" spans="1:8" x14ac:dyDescent="0.25">
      <c r="A24" t="s">
        <v>40</v>
      </c>
      <c r="B24" s="4">
        <v>-50256380</v>
      </c>
      <c r="C24" s="4">
        <v>201790874</v>
      </c>
      <c r="D24" s="4">
        <v>-346754993</v>
      </c>
      <c r="E24" s="4">
        <v>-303871722</v>
      </c>
      <c r="F24" s="4">
        <v>862650715</v>
      </c>
      <c r="G24" s="4">
        <v>-496754951</v>
      </c>
      <c r="H24" s="4">
        <v>875758904</v>
      </c>
    </row>
    <row r="25" spans="1:8" x14ac:dyDescent="0.25">
      <c r="A25" s="1"/>
      <c r="B25" s="5">
        <f t="shared" ref="B25:C25" si="1">SUM(B18:B24)</f>
        <v>214688448</v>
      </c>
      <c r="C25" s="5">
        <f t="shared" si="1"/>
        <v>-200298074</v>
      </c>
      <c r="D25" s="5">
        <f>SUM(D18:D24)</f>
        <v>-866383080</v>
      </c>
      <c r="E25" s="5">
        <f>SUM(E18:E24)</f>
        <v>-1399441875</v>
      </c>
      <c r="F25" s="5">
        <f>SUM(F19:F24)</f>
        <v>-644590157</v>
      </c>
      <c r="G25" s="5">
        <f>SUM(G19:G24)</f>
        <v>1490528642</v>
      </c>
      <c r="H25" s="5">
        <f>SUM(H19:H24)</f>
        <v>-986840839</v>
      </c>
    </row>
    <row r="26" spans="1:8" x14ac:dyDescent="0.25">
      <c r="A26" s="1"/>
      <c r="B26" s="5">
        <f t="shared" ref="B26:E26" si="2">B16+B25</f>
        <v>383512460</v>
      </c>
      <c r="C26" s="5">
        <f t="shared" si="2"/>
        <v>-166621032</v>
      </c>
      <c r="D26" s="5">
        <f t="shared" si="2"/>
        <v>-200780091</v>
      </c>
      <c r="E26" s="5">
        <f t="shared" si="2"/>
        <v>-1181778316</v>
      </c>
      <c r="F26" s="5">
        <f>F16+F25</f>
        <v>-1245001235</v>
      </c>
      <c r="G26" s="5">
        <f>G16+G25</f>
        <v>1533066635</v>
      </c>
      <c r="H26" s="5">
        <f>H16+H25</f>
        <v>-1327858390</v>
      </c>
    </row>
    <row r="27" spans="1:8" x14ac:dyDescent="0.25">
      <c r="A27" s="1"/>
      <c r="B27" s="4"/>
      <c r="C27" s="4"/>
      <c r="D27" s="4"/>
      <c r="E27" s="4"/>
      <c r="F27" s="4"/>
    </row>
    <row r="28" spans="1:8" x14ac:dyDescent="0.25">
      <c r="A28" s="19" t="s">
        <v>95</v>
      </c>
      <c r="B28" s="4"/>
      <c r="C28" s="4"/>
      <c r="D28" s="4"/>
      <c r="E28" s="4"/>
      <c r="F28" s="4"/>
    </row>
    <row r="29" spans="1:8" x14ac:dyDescent="0.25">
      <c r="A29" t="s">
        <v>41</v>
      </c>
      <c r="B29" s="4">
        <v>175598041</v>
      </c>
      <c r="C29" s="4">
        <v>21347536</v>
      </c>
      <c r="D29" s="4">
        <v>208175035</v>
      </c>
      <c r="E29" s="4">
        <v>516637867</v>
      </c>
      <c r="F29" s="4">
        <v>446423953</v>
      </c>
      <c r="G29" s="4">
        <v>581468326</v>
      </c>
      <c r="H29" s="4">
        <v>233749881</v>
      </c>
    </row>
    <row r="30" spans="1:8" x14ac:dyDescent="0.25">
      <c r="A30" t="s">
        <v>42</v>
      </c>
      <c r="B30" s="4">
        <v>-64294388</v>
      </c>
      <c r="C30" s="4">
        <v>-54321681</v>
      </c>
      <c r="D30" s="4">
        <v>-262206731</v>
      </c>
      <c r="E30" s="4">
        <v>-749165601</v>
      </c>
      <c r="F30" s="4">
        <v>-800028543</v>
      </c>
      <c r="G30" s="4">
        <v>-294974766</v>
      </c>
      <c r="H30" s="4">
        <v>163673154</v>
      </c>
    </row>
    <row r="31" spans="1:8" x14ac:dyDescent="0.25">
      <c r="A31" t="s">
        <v>43</v>
      </c>
      <c r="B31" s="4">
        <v>0</v>
      </c>
      <c r="C31" s="4">
        <v>-10854109</v>
      </c>
      <c r="D31" s="4">
        <v>-11306225</v>
      </c>
      <c r="E31" s="4">
        <v>-18202298</v>
      </c>
      <c r="F31" s="4">
        <v>-40328234</v>
      </c>
      <c r="G31" s="4">
        <v>-30270032</v>
      </c>
      <c r="H31" s="4">
        <v>-5929263</v>
      </c>
    </row>
    <row r="32" spans="1:8" x14ac:dyDescent="0.25">
      <c r="A32" t="s">
        <v>52</v>
      </c>
      <c r="B32" s="4">
        <v>-24079255</v>
      </c>
      <c r="C32" s="4"/>
      <c r="D32" s="4"/>
      <c r="E32" s="4"/>
      <c r="F32" s="4">
        <v>0</v>
      </c>
      <c r="G32" s="4"/>
    </row>
    <row r="33" spans="1:8" x14ac:dyDescent="0.25">
      <c r="A33" t="s">
        <v>44</v>
      </c>
      <c r="B33" s="5">
        <v>-691975</v>
      </c>
      <c r="C33" s="4">
        <v>1811723</v>
      </c>
      <c r="D33" s="4">
        <v>3974095</v>
      </c>
      <c r="E33" s="4">
        <v>-1263737</v>
      </c>
      <c r="F33" s="4">
        <v>-1491407</v>
      </c>
      <c r="G33" s="4">
        <v>-3500761</v>
      </c>
    </row>
    <row r="34" spans="1:8" x14ac:dyDescent="0.25">
      <c r="A34" s="1"/>
      <c r="B34" s="5">
        <f t="shared" ref="B34:E34" si="3">SUM(B29:B33)</f>
        <v>86532423</v>
      </c>
      <c r="C34" s="5">
        <f t="shared" si="3"/>
        <v>-42016531</v>
      </c>
      <c r="D34" s="5">
        <f t="shared" si="3"/>
        <v>-61363826</v>
      </c>
      <c r="E34" s="5">
        <f t="shared" si="3"/>
        <v>-251993769</v>
      </c>
      <c r="F34" s="5">
        <f>SUM(F29:F33)</f>
        <v>-395424231</v>
      </c>
      <c r="G34" s="5">
        <f>SUM(G29:G33)</f>
        <v>252722767</v>
      </c>
      <c r="H34" s="5">
        <f>SUM(H29:H33)</f>
        <v>391493772</v>
      </c>
    </row>
    <row r="35" spans="1:8" x14ac:dyDescent="0.25">
      <c r="B35" s="4"/>
      <c r="C35" s="4"/>
      <c r="D35" s="4"/>
      <c r="E35" s="4"/>
      <c r="F35" s="4"/>
    </row>
    <row r="36" spans="1:8" x14ac:dyDescent="0.25">
      <c r="A36" s="19" t="s">
        <v>96</v>
      </c>
      <c r="B36" s="4"/>
      <c r="C36" s="4"/>
      <c r="D36" s="4"/>
      <c r="E36" s="4"/>
      <c r="F36" s="4"/>
    </row>
    <row r="37" spans="1:8" x14ac:dyDescent="0.25">
      <c r="A37" t="s">
        <v>45</v>
      </c>
      <c r="B37" s="4">
        <v>1305953151</v>
      </c>
      <c r="C37" s="4">
        <v>1450759102</v>
      </c>
      <c r="D37" s="4">
        <v>1846143983</v>
      </c>
      <c r="E37" s="4">
        <v>3506196557</v>
      </c>
      <c r="F37" s="4">
        <v>4502539705</v>
      </c>
      <c r="G37" s="4">
        <v>2669683008</v>
      </c>
      <c r="H37" s="4">
        <v>191776515</v>
      </c>
    </row>
    <row r="38" spans="1:8" x14ac:dyDescent="0.25">
      <c r="A38" t="s">
        <v>46</v>
      </c>
      <c r="B38" s="4">
        <v>-1264183177</v>
      </c>
      <c r="C38" s="4">
        <v>-1643146078</v>
      </c>
      <c r="D38" s="4">
        <v>-1491397402</v>
      </c>
      <c r="E38" s="4">
        <v>-1911137338</v>
      </c>
      <c r="F38" s="4">
        <v>-1174477904</v>
      </c>
      <c r="G38" s="4">
        <v>-1462596911</v>
      </c>
      <c r="H38" s="4">
        <v>-167743133</v>
      </c>
    </row>
    <row r="39" spans="1:8" x14ac:dyDescent="0.25">
      <c r="A39" t="s">
        <v>47</v>
      </c>
      <c r="B39" s="4">
        <v>-302248167</v>
      </c>
      <c r="C39" s="4">
        <v>0</v>
      </c>
      <c r="D39" s="4">
        <v>240825211</v>
      </c>
      <c r="E39" s="4">
        <v>31490116</v>
      </c>
      <c r="F39" s="4">
        <v>610000000</v>
      </c>
      <c r="G39" s="4">
        <v>-370000000</v>
      </c>
      <c r="H39" s="4">
        <v>503600000</v>
      </c>
    </row>
    <row r="40" spans="1:8" x14ac:dyDescent="0.25">
      <c r="A40" t="s">
        <v>51</v>
      </c>
      <c r="B40" s="4">
        <v>0</v>
      </c>
      <c r="C40" s="4">
        <v>-379</v>
      </c>
      <c r="D40" s="4">
        <v>300</v>
      </c>
      <c r="E40" s="4"/>
      <c r="F40" s="4">
        <v>0</v>
      </c>
      <c r="G40" s="4">
        <v>0</v>
      </c>
    </row>
    <row r="41" spans="1:8" x14ac:dyDescent="0.25">
      <c r="A41" t="s">
        <v>48</v>
      </c>
      <c r="B41" s="4">
        <v>-150</v>
      </c>
      <c r="C41" s="4">
        <v>-84633470</v>
      </c>
      <c r="D41" s="4">
        <v>-84425004</v>
      </c>
      <c r="E41" s="4">
        <v>-84660977</v>
      </c>
      <c r="F41" s="4">
        <v>0</v>
      </c>
      <c r="G41" s="4">
        <v>0</v>
      </c>
    </row>
    <row r="42" spans="1:8" x14ac:dyDescent="0.25">
      <c r="A42" s="1"/>
      <c r="B42" s="5">
        <f t="shared" ref="B42:E42" si="4">SUM(B37:B41)</f>
        <v>-260478343</v>
      </c>
      <c r="C42" s="5">
        <f t="shared" si="4"/>
        <v>-277020825</v>
      </c>
      <c r="D42" s="5">
        <f t="shared" si="4"/>
        <v>511147088</v>
      </c>
      <c r="E42" s="5">
        <f t="shared" si="4"/>
        <v>1541888358</v>
      </c>
      <c r="F42" s="5">
        <f>SUM(F37:F41)</f>
        <v>3938061801</v>
      </c>
      <c r="G42" s="5">
        <f>SUM(G37:G41)</f>
        <v>837086097</v>
      </c>
      <c r="H42" s="5">
        <f>SUM(H37:H41)</f>
        <v>527633382</v>
      </c>
    </row>
    <row r="43" spans="1:8" x14ac:dyDescent="0.25">
      <c r="A43" s="19" t="s">
        <v>97</v>
      </c>
      <c r="B43" s="5">
        <f t="shared" ref="B43:E43" si="5">B26+B34+B42</f>
        <v>209566540</v>
      </c>
      <c r="C43" s="5">
        <f t="shared" si="5"/>
        <v>-485658388</v>
      </c>
      <c r="D43" s="5">
        <f t="shared" si="5"/>
        <v>249003171</v>
      </c>
      <c r="E43" s="5">
        <f t="shared" si="5"/>
        <v>108116273</v>
      </c>
      <c r="F43" s="5">
        <f>F26+F34+F42</f>
        <v>2297636335</v>
      </c>
      <c r="G43" s="5">
        <f>G26+G34+G42</f>
        <v>2622875499</v>
      </c>
      <c r="H43" s="5">
        <f>H26+H34+H42</f>
        <v>-408731236</v>
      </c>
    </row>
    <row r="44" spans="1:8" x14ac:dyDescent="0.25">
      <c r="A44" s="20" t="s">
        <v>98</v>
      </c>
      <c r="B44" s="4"/>
      <c r="C44" s="4"/>
      <c r="D44" s="4"/>
      <c r="E44" s="4"/>
      <c r="F44" s="4">
        <v>0</v>
      </c>
      <c r="G44" s="4">
        <v>0</v>
      </c>
    </row>
    <row r="45" spans="1:8" x14ac:dyDescent="0.25">
      <c r="A45" s="20" t="s">
        <v>99</v>
      </c>
      <c r="B45" s="4">
        <v>870324476</v>
      </c>
      <c r="C45" s="4">
        <v>1079891018</v>
      </c>
      <c r="D45" s="4">
        <v>594232630</v>
      </c>
      <c r="E45" s="4">
        <v>843235800</v>
      </c>
      <c r="F45" s="4">
        <v>951352073</v>
      </c>
      <c r="G45" s="4">
        <v>3248988410</v>
      </c>
      <c r="H45" s="4">
        <v>5871863910</v>
      </c>
    </row>
    <row r="46" spans="1:8" x14ac:dyDescent="0.25">
      <c r="A46" s="19" t="s">
        <v>100</v>
      </c>
      <c r="B46" s="5">
        <f>SUM(B43:B45)+2</f>
        <v>1079891018</v>
      </c>
      <c r="C46" s="5">
        <f t="shared" ref="C46:E46" si="6">SUM(C43:C45)</f>
        <v>594232630</v>
      </c>
      <c r="D46" s="5">
        <f>SUM(D43:D45)-1</f>
        <v>843235800</v>
      </c>
      <c r="E46" s="5">
        <f t="shared" si="6"/>
        <v>951352073</v>
      </c>
      <c r="F46" s="5">
        <f>SUM(F43:F45)+2</f>
        <v>3248988410</v>
      </c>
      <c r="G46" s="5">
        <f>SUM(G43:G45)+1</f>
        <v>5871863910</v>
      </c>
      <c r="H46" s="5">
        <f>SUM(H43:H45)</f>
        <v>5463132674</v>
      </c>
    </row>
    <row r="47" spans="1:8" x14ac:dyDescent="0.25">
      <c r="A47" s="20" t="s">
        <v>101</v>
      </c>
      <c r="B47" s="11">
        <f>B26/('1'!B34/10)</f>
        <v>2.2417325135931669</v>
      </c>
      <c r="C47" s="11">
        <f>C26/('1'!C34/10)</f>
        <v>-0.97394432734427339</v>
      </c>
      <c r="D47" s="11">
        <f>D26/('1'!D34/10)</f>
        <v>-1.1736131287022455</v>
      </c>
      <c r="E47" s="11">
        <f>E26/('1'!E34/10)</f>
        <v>-6.9078091356838316</v>
      </c>
      <c r="F47" s="11">
        <f>F26/('1'!F34/10)</f>
        <v>-6.930822802529141</v>
      </c>
      <c r="G47" s="11">
        <f>G26/('1'!G34/10)</f>
        <v>8.1280571273770139</v>
      </c>
      <c r="H47" s="11">
        <f>H26/('1'!H34/10)</f>
        <v>-6.2857840439884418</v>
      </c>
    </row>
    <row r="48" spans="1:8" x14ac:dyDescent="0.25">
      <c r="A48" s="19" t="s">
        <v>102</v>
      </c>
      <c r="B48" s="5">
        <f>'1'!B34/10</f>
        <v>171078600</v>
      </c>
      <c r="C48" s="5">
        <f>'1'!C34/10</f>
        <v>171078600</v>
      </c>
      <c r="D48" s="5">
        <f>'1'!D34/10</f>
        <v>171078600</v>
      </c>
      <c r="E48" s="5">
        <f>'1'!E34/10</f>
        <v>171078600</v>
      </c>
      <c r="F48" s="5">
        <f>'1'!F34/10</f>
        <v>179632530</v>
      </c>
      <c r="G48" s="5">
        <f>'1'!G34/10</f>
        <v>188614156</v>
      </c>
      <c r="H48" s="5">
        <f>'1'!H34/10</f>
        <v>211247854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0" sqref="E20"/>
    </sheetView>
  </sheetViews>
  <sheetFormatPr defaultRowHeight="15" x14ac:dyDescent="0.25"/>
  <cols>
    <col min="1" max="1" width="34.5703125" bestFit="1" customWidth="1"/>
    <col min="2" max="2" width="10.140625" bestFit="1" customWidth="1"/>
  </cols>
  <sheetData>
    <row r="1" spans="1:7" x14ac:dyDescent="0.25">
      <c r="A1" s="1" t="s">
        <v>58</v>
      </c>
    </row>
    <row r="2" spans="1:7" x14ac:dyDescent="0.25">
      <c r="A2" s="1" t="s">
        <v>53</v>
      </c>
    </row>
    <row r="3" spans="1:7" x14ac:dyDescent="0.25">
      <c r="A3" t="s">
        <v>57</v>
      </c>
    </row>
    <row r="4" spans="1:7" x14ac:dyDescent="0.25">
      <c r="A4" s="14"/>
      <c r="B4" s="14">
        <v>2012</v>
      </c>
      <c r="C4" s="14">
        <v>2013</v>
      </c>
      <c r="D4" s="14">
        <v>2014</v>
      </c>
      <c r="E4" s="14">
        <v>2015</v>
      </c>
      <c r="F4" s="14">
        <v>2016</v>
      </c>
      <c r="G4" s="14">
        <v>2017</v>
      </c>
    </row>
    <row r="5" spans="1:7" x14ac:dyDescent="0.25">
      <c r="A5" t="s">
        <v>59</v>
      </c>
      <c r="B5" s="9">
        <f>'2'!B6/'2'!B7</f>
        <v>6.6373853397727473E-2</v>
      </c>
      <c r="C5" s="9">
        <f>'2'!C6/'2'!C7</f>
        <v>0.1608094166320973</v>
      </c>
      <c r="D5" s="9">
        <f>'2'!D6/'2'!D7</f>
        <v>0.18634649021495342</v>
      </c>
      <c r="E5" s="9">
        <f>'2'!E6/'2'!E7</f>
        <v>0.23041979414571567</v>
      </c>
      <c r="F5" s="9">
        <f>'2'!F6/'2'!F7</f>
        <v>0.13868703843230856</v>
      </c>
      <c r="G5" s="9">
        <f>'2'!G6/'2'!G7</f>
        <v>0.1522742198916982</v>
      </c>
    </row>
    <row r="6" spans="1:7" x14ac:dyDescent="0.25">
      <c r="A6" t="s">
        <v>54</v>
      </c>
      <c r="B6" s="9">
        <f>'2'!B33/'2'!B13</f>
        <v>0.25205204766758721</v>
      </c>
      <c r="C6" s="9">
        <f>'2'!C33/'2'!C13</f>
        <v>0.23730605867536941</v>
      </c>
      <c r="D6" s="9">
        <f>'2'!D33/'2'!D13</f>
        <v>0.22111117854325157</v>
      </c>
      <c r="E6" s="9">
        <f>'2'!E33/'2'!E13</f>
        <v>0.18730135934849587</v>
      </c>
      <c r="F6" s="9">
        <f>'2'!F33/'2'!F13</f>
        <v>0.17700701839651048</v>
      </c>
      <c r="G6" s="9">
        <f>'2'!G33/'2'!G13</f>
        <v>0.36771546076674372</v>
      </c>
    </row>
    <row r="7" spans="1:7" x14ac:dyDescent="0.25">
      <c r="A7" t="s">
        <v>55</v>
      </c>
      <c r="B7" s="9">
        <f>'2'!B33/'2'!B13</f>
        <v>0.25205204766758721</v>
      </c>
      <c r="C7" s="9">
        <f>'2'!C33/'2'!C13</f>
        <v>0.23730605867536941</v>
      </c>
      <c r="D7" s="9">
        <f>'2'!D33/'2'!D13</f>
        <v>0.22111117854325157</v>
      </c>
      <c r="E7" s="9">
        <f>'2'!E33/'2'!E13</f>
        <v>0.18730135934849587</v>
      </c>
      <c r="F7" s="9">
        <f>'2'!F33/'2'!F13</f>
        <v>0.17700701839651048</v>
      </c>
      <c r="G7" s="9">
        <f>'2'!G33/'2'!G13</f>
        <v>0.36771546076674372</v>
      </c>
    </row>
    <row r="8" spans="1:7" x14ac:dyDescent="0.25">
      <c r="A8" t="s">
        <v>60</v>
      </c>
      <c r="B8" s="9">
        <f>'2'!B33/'1'!B23</f>
        <v>3.5732330831944352E-3</v>
      </c>
      <c r="C8" s="9">
        <f>'2'!C33/'1'!C23</f>
        <v>6.6544455816539725E-3</v>
      </c>
      <c r="D8" s="9">
        <f>'2'!D33/'1'!D23</f>
        <v>6.7148401880078807E-3</v>
      </c>
      <c r="E8" s="9">
        <f>'2'!E33/'1'!E23</f>
        <v>5.275162070660153E-3</v>
      </c>
      <c r="F8" s="9">
        <f>'2'!F33/'1'!F23</f>
        <v>3.4163585295478869E-3</v>
      </c>
      <c r="G8" s="9">
        <f>'2'!G33/'1'!G23</f>
        <v>8.6424487162221168E-3</v>
      </c>
    </row>
    <row r="9" spans="1:7" x14ac:dyDescent="0.25">
      <c r="A9" t="s">
        <v>61</v>
      </c>
      <c r="B9" s="9">
        <f>'2'!B33/'1'!B33</f>
        <v>2.8435099830716792E-2</v>
      </c>
      <c r="C9" s="9">
        <f>'2'!C33/'1'!C33</f>
        <v>5.5172033893147183E-2</v>
      </c>
      <c r="D9" s="9">
        <f>'2'!D33/'1'!D33</f>
        <v>5.8418738211926523E-2</v>
      </c>
      <c r="E9" s="9">
        <f>'2'!E33/'1'!E33</f>
        <v>5.586866452299423E-2</v>
      </c>
      <c r="F9" s="9">
        <f>'2'!F33/'1'!F33</f>
        <v>5.4216809153177108E-2</v>
      </c>
      <c r="G9" s="9">
        <f>'2'!G33/'1'!G33</f>
        <v>0.14324319324448684</v>
      </c>
    </row>
    <row r="10" spans="1:7" x14ac:dyDescent="0.25">
      <c r="A10" t="s">
        <v>56</v>
      </c>
      <c r="B10" s="13">
        <v>0.1376</v>
      </c>
      <c r="C10" s="13">
        <v>0.13089999999999999</v>
      </c>
      <c r="D10" s="13">
        <v>0.12509999999999999</v>
      </c>
      <c r="E10" s="13">
        <v>0.10290000000000001</v>
      </c>
      <c r="F10" s="13">
        <v>0.1021</v>
      </c>
      <c r="G10" s="13">
        <v>6.4799999999999996E-2</v>
      </c>
    </row>
    <row r="11" spans="1:7" x14ac:dyDescent="0.25">
      <c r="A11" t="s">
        <v>62</v>
      </c>
      <c r="B11" s="13">
        <v>8.1600000000000006E-2</v>
      </c>
      <c r="C11" s="13">
        <v>7.7399999999999997E-2</v>
      </c>
      <c r="D11" s="13">
        <v>8.9899999999999994E-2</v>
      </c>
      <c r="E11" s="13">
        <v>6.8900000000000003E-2</v>
      </c>
      <c r="F11" s="13">
        <v>4.6899999999999997E-2</v>
      </c>
      <c r="G11" s="13">
        <v>4.7100000000000003E-2</v>
      </c>
    </row>
    <row r="12" spans="1:7" x14ac:dyDescent="0.25">
      <c r="A12" t="s">
        <v>63</v>
      </c>
      <c r="B12" s="12">
        <v>1.54</v>
      </c>
      <c r="C12" s="12">
        <v>1.55</v>
      </c>
      <c r="D12" s="12">
        <v>1.57</v>
      </c>
      <c r="E12" s="12">
        <v>1.54</v>
      </c>
      <c r="F12" s="12">
        <v>0.91</v>
      </c>
      <c r="G12" s="12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2018-05-27T04:12:19Z</dcterms:created>
  <dcterms:modified xsi:type="dcterms:W3CDTF">2020-04-13T06:46:28Z</dcterms:modified>
</cp:coreProperties>
</file>