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3" l="1"/>
  <c r="G44" i="3"/>
  <c r="G52" i="1"/>
  <c r="G32" i="2" s="1"/>
  <c r="G40" i="1"/>
  <c r="G29" i="1"/>
  <c r="G23" i="1"/>
  <c r="G12" i="1"/>
  <c r="G7" i="1"/>
  <c r="G19" i="1" s="1"/>
  <c r="G36" i="3"/>
  <c r="G24" i="3"/>
  <c r="G12" i="3"/>
  <c r="G43" i="3" s="1"/>
  <c r="G26" i="2"/>
  <c r="G10" i="2"/>
  <c r="G8" i="2"/>
  <c r="G15" i="2" s="1"/>
  <c r="G38" i="1" l="1"/>
  <c r="G38" i="3"/>
  <c r="G40" i="3" s="1"/>
  <c r="G10" i="4"/>
  <c r="G21" i="2"/>
  <c r="G24" i="2" s="1"/>
  <c r="G29" i="2" s="1"/>
  <c r="G5" i="4" s="1"/>
  <c r="G51" i="1"/>
  <c r="G7" i="4"/>
  <c r="G49" i="1"/>
  <c r="G8" i="4"/>
  <c r="C52" i="1"/>
  <c r="D52" i="1"/>
  <c r="E52" i="1"/>
  <c r="F52" i="1"/>
  <c r="B52" i="1"/>
  <c r="F44" i="3" l="1"/>
  <c r="F32" i="2"/>
  <c r="E32" i="2"/>
  <c r="E44" i="3"/>
  <c r="D32" i="2"/>
  <c r="D44" i="3"/>
  <c r="B44" i="3"/>
  <c r="B32" i="2"/>
  <c r="C44" i="3"/>
  <c r="C32" i="2"/>
  <c r="G6" i="4"/>
  <c r="G11" i="4"/>
  <c r="G9" i="4"/>
  <c r="G31" i="2"/>
  <c r="C19" i="2"/>
  <c r="E15" i="3"/>
  <c r="E24" i="3" s="1"/>
  <c r="B36" i="3"/>
  <c r="C36" i="3"/>
  <c r="D36" i="3"/>
  <c r="E36" i="3"/>
  <c r="F36" i="3"/>
  <c r="F15" i="3"/>
  <c r="F24" i="3" s="1"/>
  <c r="F12" i="3"/>
  <c r="F43" i="3" s="1"/>
  <c r="B24" i="3"/>
  <c r="C24" i="3"/>
  <c r="D24" i="3"/>
  <c r="F26" i="2"/>
  <c r="F10" i="2"/>
  <c r="F8" i="2"/>
  <c r="F29" i="1"/>
  <c r="F23" i="1"/>
  <c r="F40" i="1"/>
  <c r="F12" i="1"/>
  <c r="F7" i="1"/>
  <c r="F19" i="1" l="1"/>
  <c r="F8" i="4"/>
  <c r="F51" i="1"/>
  <c r="F7" i="4"/>
  <c r="F38" i="3"/>
  <c r="F40" i="3" s="1"/>
  <c r="F15" i="2"/>
  <c r="F38" i="1"/>
  <c r="F49" i="1" s="1"/>
  <c r="B8" i="2"/>
  <c r="C8" i="2"/>
  <c r="D8" i="2"/>
  <c r="E8" i="2"/>
  <c r="F21" i="2" l="1"/>
  <c r="F24" i="2" s="1"/>
  <c r="F29" i="2" s="1"/>
  <c r="F10" i="4"/>
  <c r="E23" i="1"/>
  <c r="D23" i="1"/>
  <c r="C23" i="1"/>
  <c r="B23" i="1"/>
  <c r="F31" i="2" l="1"/>
  <c r="F9" i="4"/>
  <c r="F11" i="4"/>
  <c r="F6" i="4"/>
  <c r="F5" i="4"/>
  <c r="B10" i="2"/>
  <c r="B15" i="2" s="1"/>
  <c r="C10" i="2"/>
  <c r="C15" i="2" s="1"/>
  <c r="D10" i="2"/>
  <c r="D15" i="2" s="1"/>
  <c r="E10" i="2"/>
  <c r="E15" i="2" s="1"/>
  <c r="B7" i="1"/>
  <c r="C7" i="1"/>
  <c r="D7" i="1"/>
  <c r="E7" i="1"/>
  <c r="C21" i="2" l="1"/>
  <c r="C24" i="2" s="1"/>
  <c r="C10" i="4"/>
  <c r="B21" i="2"/>
  <c r="B24" i="2" s="1"/>
  <c r="B10" i="4"/>
  <c r="E21" i="2"/>
  <c r="E24" i="2" s="1"/>
  <c r="E10" i="4"/>
  <c r="D21" i="2"/>
  <c r="D24" i="2" s="1"/>
  <c r="D10" i="4"/>
  <c r="B12" i="3" l="1"/>
  <c r="B43" i="3" s="1"/>
  <c r="C12" i="3"/>
  <c r="C43" i="3" s="1"/>
  <c r="D12" i="3"/>
  <c r="D43" i="3" s="1"/>
  <c r="E12" i="3"/>
  <c r="E43" i="3" s="1"/>
  <c r="B26" i="2"/>
  <c r="B29" i="2" s="1"/>
  <c r="C26" i="2"/>
  <c r="C29" i="2" s="1"/>
  <c r="D26" i="2"/>
  <c r="D29" i="2" s="1"/>
  <c r="E26" i="2"/>
  <c r="E29" i="2" s="1"/>
  <c r="B29" i="1"/>
  <c r="B38" i="1" s="1"/>
  <c r="C29" i="1"/>
  <c r="C38" i="1" s="1"/>
  <c r="D29" i="1"/>
  <c r="D38" i="1" s="1"/>
  <c r="E29" i="1"/>
  <c r="E38" i="1" s="1"/>
  <c r="B40" i="1"/>
  <c r="C40" i="1"/>
  <c r="D40" i="1"/>
  <c r="E40" i="1"/>
  <c r="B12" i="1"/>
  <c r="B8" i="4" s="1"/>
  <c r="C12" i="1"/>
  <c r="C8" i="4" s="1"/>
  <c r="D12" i="1"/>
  <c r="E12" i="1"/>
  <c r="E8" i="4" s="1"/>
  <c r="D8" i="4" l="1"/>
  <c r="B51" i="1"/>
  <c r="B7" i="4"/>
  <c r="D51" i="1"/>
  <c r="D49" i="1"/>
  <c r="D7" i="4"/>
  <c r="B49" i="1"/>
  <c r="D11" i="4"/>
  <c r="D9" i="4"/>
  <c r="D6" i="4"/>
  <c r="B9" i="4"/>
  <c r="B6" i="4"/>
  <c r="B11" i="4"/>
  <c r="E51" i="1"/>
  <c r="E49" i="1"/>
  <c r="E7" i="4"/>
  <c r="E31" i="2"/>
  <c r="E11" i="4"/>
  <c r="E9" i="4"/>
  <c r="E6" i="4"/>
  <c r="C51" i="1"/>
  <c r="C49" i="1"/>
  <c r="C7" i="4"/>
  <c r="C11" i="4"/>
  <c r="C6" i="4"/>
  <c r="C9" i="4"/>
  <c r="E38" i="3"/>
  <c r="E40" i="3" s="1"/>
  <c r="C31" i="2"/>
  <c r="B31" i="2"/>
  <c r="E19" i="1"/>
  <c r="E5" i="4" s="1"/>
  <c r="D38" i="3"/>
  <c r="D40" i="3" s="1"/>
  <c r="D19" i="1"/>
  <c r="D5" i="4" s="1"/>
  <c r="C38" i="3"/>
  <c r="C40" i="3" s="1"/>
  <c r="C19" i="1"/>
  <c r="C5" i="4" s="1"/>
  <c r="B38" i="3"/>
  <c r="B40" i="3" s="1"/>
  <c r="B19" i="1"/>
  <c r="B5" i="4" s="1"/>
  <c r="D31" i="2" l="1"/>
</calcChain>
</file>

<file path=xl/sharedStrings.xml><?xml version="1.0" encoding="utf-8"?>
<sst xmlns="http://schemas.openxmlformats.org/spreadsheetml/2006/main" count="105" uniqueCount="99">
  <si>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</si>
  <si>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</si>
  <si>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</si>
  <si>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</si>
  <si>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</si>
  <si>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</si>
  <si>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Gross Profit</t>
  </si>
  <si>
    <t>Operating Profit</t>
  </si>
  <si>
    <t>Current</t>
  </si>
  <si>
    <t>Deferred</t>
  </si>
  <si>
    <t>Cost of goods sold</t>
  </si>
  <si>
    <t>Inventories</t>
  </si>
  <si>
    <t>Finance Expenses</t>
  </si>
  <si>
    <t>Contribution to WPPF</t>
  </si>
  <si>
    <t>Profit Before contribution to WPPF</t>
  </si>
  <si>
    <t>Retained earnings</t>
  </si>
  <si>
    <t>Administrative Expenses</t>
  </si>
  <si>
    <t>Selling &amp; distribution expenses</t>
  </si>
  <si>
    <t>Cash Received from Customers &amp; others</t>
  </si>
  <si>
    <t>Cash Paid to Suppliers, employees and others</t>
  </si>
  <si>
    <t>IT CONSULTANT LIMITED</t>
  </si>
  <si>
    <t>Intangible assets</t>
  </si>
  <si>
    <t>Capital work in progress</t>
  </si>
  <si>
    <t>Accounts receivables</t>
  </si>
  <si>
    <t>Other receivables</t>
  </si>
  <si>
    <t>Advance, deposits and prepayments</t>
  </si>
  <si>
    <t>Share premium</t>
  </si>
  <si>
    <t>Revaluation surplus</t>
  </si>
  <si>
    <t>Secured loan</t>
  </si>
  <si>
    <t>ITC-QOOL ATM project</t>
  </si>
  <si>
    <t>Trade payables</t>
  </si>
  <si>
    <t>Bank overdraft</t>
  </si>
  <si>
    <t>IPO subscription refund</t>
  </si>
  <si>
    <t>Payable for expenses</t>
  </si>
  <si>
    <t>Other liabilities</t>
  </si>
  <si>
    <t>Current portion of long term loan</t>
  </si>
  <si>
    <t>Income tax payable</t>
  </si>
  <si>
    <t>Other operating expenses</t>
  </si>
  <si>
    <t>Cash generated from /paid for operating activities</t>
  </si>
  <si>
    <t>Interest paid</t>
  </si>
  <si>
    <t>Income tax paid</t>
  </si>
  <si>
    <t>Purchase of property, plant &amp; equipment(WIP)</t>
  </si>
  <si>
    <t>Purchase of property, plant &amp;equipment-DR(WIP)</t>
  </si>
  <si>
    <t>Interest received</t>
  </si>
  <si>
    <t>Proceeds from issue of share capital</t>
  </si>
  <si>
    <t>Payment of IPO expenses</t>
  </si>
  <si>
    <t>Proceeds from IPO subscription refund</t>
  </si>
  <si>
    <t>Proceeds from/payment of secured loan</t>
  </si>
  <si>
    <t>Proceeds from/payment of bank overdraft</t>
  </si>
  <si>
    <t>Proceeds from/payment of ITC-QOOL ATM project</t>
  </si>
  <si>
    <t>Deferred tax liability</t>
  </si>
  <si>
    <t>Purchase of property, plant &amp; equipment</t>
  </si>
  <si>
    <t>Purhase of lease assets</t>
  </si>
  <si>
    <t>Proceeds from disposal of property, plant &amp; equipment</t>
  </si>
  <si>
    <t>Proceeds from/payment to lease liabilities</t>
  </si>
  <si>
    <t>Lease finance</t>
  </si>
  <si>
    <t>Finance Income</t>
  </si>
  <si>
    <t>Purchase of Intangible assets</t>
  </si>
  <si>
    <t>Others</t>
  </si>
  <si>
    <t>Dividend payment</t>
  </si>
  <si>
    <t>Purchase of Intangible assets(WIP)</t>
  </si>
  <si>
    <t>Debt to Equity</t>
  </si>
  <si>
    <t>Current Ratio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</si>
  <si>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</si>
  <si>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</si>
  <si>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</si>
  <si>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</si>
  <si>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</si>
  <si>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</si>
  <si>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</si>
  <si>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</si>
  <si>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</si>
  <si>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</si>
  <si>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</si>
  <si>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</si>
  <si>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</si>
  <si>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Operating Income/(Expenses)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</si>
  <si>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</si>
  <si>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</si>
  <si>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</si>
  <si>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</si>
  <si>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</si>
  <si>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</si>
  <si>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</si>
  <si>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</si>
  <si>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</si>
  <si>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</si>
  <si>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</si>
  <si>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</si>
  <si>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</si>
  <si>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</si>
  <si>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</si>
  <si>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</si>
  <si>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</si>
  <si>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</si>
  <si>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</si>
  <si>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</si>
  <si>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Other Non-Operating Income/(Expenses)</t>
  </si>
  <si>
    <t>Payment from ITC-QOOL ATM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</si>
</sst>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3" fontId="1" fillId="0" borderId="2" xfId="0" applyNumberFormat="1" applyFont="1" applyBorder="1"/>
    <xf numFmtId="2" fontId="1" fillId="0" borderId="0" xfId="0" applyNumberFormat="1" applyFont="1"/>
    <xf numFmtId="3" fontId="0" fillId="0" borderId="0" xfId="0" applyNumberFormat="1" applyFont="1" applyBorder="1"/>
    <xf numFmtId="0" fontId="3" fillId="0" borderId="0" xfId="0" applyFont="1"/>
    <xf numFmtId="16" fontId="2" fillId="0" borderId="0" xfId="0" applyNumberFormat="1" applyFont="1"/>
    <xf numFmtId="14" fontId="2" fillId="0" borderId="0" xfId="0" applyNumberFormat="1" applyFont="1"/>
    <xf numFmtId="2" fontId="1" fillId="0" borderId="3" xfId="0" applyNumberFormat="1" applyFont="1" applyBorder="1"/>
    <xf numFmtId="3" fontId="0" fillId="0" borderId="0" xfId="0" applyNumberFormat="1" applyFont="1" applyFill="1" applyBorder="1"/>
    <xf numFmtId="164" fontId="0" fillId="0" borderId="0" xfId="1" applyNumberFormat="1" applyFont="1"/>
    <xf numFmtId="164" fontId="1" fillId="0" borderId="4" xfId="1" applyNumberFormat="1" applyFont="1" applyBorder="1"/>
    <xf numFmtId="164" fontId="4" fillId="0" borderId="4" xfId="1" applyNumberFormat="1" applyFont="1" applyBorder="1"/>
    <xf numFmtId="164" fontId="1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64" fontId="0" fillId="0" borderId="1" xfId="1" applyNumberFormat="1" applyFont="1" applyBorder="1"/>
    <xf numFmtId="2" fontId="0" fillId="0" borderId="0" xfId="2" applyNumberFormat="1" applyFon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6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H38" sqref="H38"/>
    </sheetView>
  </sheetViews>
  <sheetFormatPr defaultRowHeight="15" x14ac:dyDescent="0.25"/>
  <cols>
    <col min="1" max="1" width="51.85546875" bestFit="1" customWidth="1"/>
    <col min="2" max="2" width="15" bestFit="1" customWidth="1"/>
    <col min="3" max="3" width="15.7109375" customWidth="1"/>
    <col min="4" max="4" width="15" bestFit="1" customWidth="1"/>
    <col min="5" max="5" width="16.42578125" customWidth="1"/>
    <col min="6" max="6" width="15.28515625" bestFit="1" customWidth="1"/>
    <col min="7" max="7" width="12.7109375" bestFit="1" customWidth="1"/>
  </cols>
  <sheetData>
    <row r="1" spans="1:7" ht="15.75" x14ac:dyDescent="0.25">
      <c r="A1" s="3" t="s">
        <v>20</v>
      </c>
    </row>
    <row r="2" spans="1:7" ht="15.75" x14ac:dyDescent="0.25">
      <c r="A2" s="3" t="s">
        <v>64</v>
      </c>
    </row>
    <row r="3" spans="1:7" ht="15.75" x14ac:dyDescent="0.25">
      <c r="A3" s="3" t="s">
        <v>65</v>
      </c>
    </row>
    <row r="5" spans="1:7" ht="15.75" x14ac:dyDescent="0.25">
      <c r="B5" s="3">
        <v>2014</v>
      </c>
      <c r="C5" s="3">
        <v>2015</v>
      </c>
      <c r="D5" s="3">
        <v>2016</v>
      </c>
      <c r="E5" s="3">
        <v>2017</v>
      </c>
      <c r="F5" s="3">
        <v>2018</v>
      </c>
      <c r="G5" s="3">
        <v>2019</v>
      </c>
    </row>
    <row r="6" spans="1:7" x14ac:dyDescent="0.25">
      <c r="A6" s="26" t="s">
        <v>0</v>
      </c>
    </row>
    <row r="7" spans="1:7" x14ac:dyDescent="0.25">
      <c r="A7" s="27" t="s">
        <v>1</v>
      </c>
      <c r="B7" s="4">
        <f t="shared" ref="B7:G7" si="0">SUM(B8:B10)</f>
        <v>861927164</v>
      </c>
      <c r="C7" s="4">
        <f t="shared" si="0"/>
        <v>956940281</v>
      </c>
      <c r="D7" s="4">
        <f t="shared" si="0"/>
        <v>971272602</v>
      </c>
      <c r="E7" s="4">
        <f t="shared" si="0"/>
        <v>1065544774</v>
      </c>
      <c r="F7" s="4">
        <f t="shared" si="0"/>
        <v>1088781034</v>
      </c>
      <c r="G7" s="4">
        <f t="shared" si="0"/>
        <v>1077653980</v>
      </c>
    </row>
    <row r="8" spans="1:7" x14ac:dyDescent="0.25">
      <c r="A8" t="s">
        <v>2</v>
      </c>
      <c r="B8" s="8">
        <v>276591890</v>
      </c>
      <c r="C8" s="1">
        <v>241522145</v>
      </c>
      <c r="D8" s="8">
        <v>250077835</v>
      </c>
      <c r="E8" s="8">
        <v>248841236</v>
      </c>
      <c r="F8" s="1">
        <v>256141723</v>
      </c>
      <c r="G8" s="1">
        <v>244933913</v>
      </c>
    </row>
    <row r="9" spans="1:7" x14ac:dyDescent="0.25">
      <c r="A9" t="s">
        <v>21</v>
      </c>
      <c r="B9" s="8">
        <v>558043068</v>
      </c>
      <c r="C9" s="1">
        <v>542758006</v>
      </c>
      <c r="D9" s="8">
        <v>649214807</v>
      </c>
      <c r="E9" s="8">
        <v>717522610</v>
      </c>
      <c r="F9" s="1">
        <v>797227643</v>
      </c>
      <c r="G9" s="1">
        <v>802451877</v>
      </c>
    </row>
    <row r="10" spans="1:7" x14ac:dyDescent="0.25">
      <c r="A10" t="s">
        <v>22</v>
      </c>
      <c r="B10" s="8">
        <v>27292206</v>
      </c>
      <c r="C10" s="1">
        <v>172660130</v>
      </c>
      <c r="D10" s="8">
        <v>71979960</v>
      </c>
      <c r="E10" s="8">
        <v>99180928</v>
      </c>
      <c r="F10" s="1">
        <v>35411668</v>
      </c>
      <c r="G10" s="1">
        <v>30268190</v>
      </c>
    </row>
    <row r="11" spans="1:7" x14ac:dyDescent="0.25">
      <c r="B11" s="1"/>
      <c r="C11" s="1"/>
      <c r="D11" s="1"/>
      <c r="E11" s="1"/>
    </row>
    <row r="12" spans="1:7" x14ac:dyDescent="0.25">
      <c r="A12" s="27" t="s">
        <v>3</v>
      </c>
      <c r="B12" s="4">
        <f t="shared" ref="B12:G12" si="1">SUM(B13:B17)</f>
        <v>1027790640</v>
      </c>
      <c r="C12" s="4">
        <f t="shared" si="1"/>
        <v>1054747482</v>
      </c>
      <c r="D12" s="4">
        <f t="shared" si="1"/>
        <v>1375037622</v>
      </c>
      <c r="E12" s="4">
        <f t="shared" si="1"/>
        <v>1467315493</v>
      </c>
      <c r="F12" s="4">
        <f t="shared" si="1"/>
        <v>1406666814</v>
      </c>
      <c r="G12" s="4">
        <f t="shared" si="1"/>
        <v>1459759620</v>
      </c>
    </row>
    <row r="13" spans="1:7" x14ac:dyDescent="0.25">
      <c r="A13" t="s">
        <v>11</v>
      </c>
      <c r="B13" s="8">
        <v>260310975</v>
      </c>
      <c r="C13" s="8">
        <v>285315147</v>
      </c>
      <c r="D13" s="8">
        <v>438429924</v>
      </c>
      <c r="E13" s="8">
        <v>328739218</v>
      </c>
      <c r="F13" s="1">
        <v>363224188</v>
      </c>
      <c r="G13" s="1">
        <v>369900214</v>
      </c>
    </row>
    <row r="14" spans="1:7" x14ac:dyDescent="0.25">
      <c r="A14" s="7" t="s">
        <v>23</v>
      </c>
      <c r="B14" s="8">
        <v>450601709</v>
      </c>
      <c r="C14" s="8">
        <v>374494839</v>
      </c>
      <c r="D14" s="8">
        <v>436391323</v>
      </c>
      <c r="E14" s="8">
        <v>404388824</v>
      </c>
      <c r="F14" s="1">
        <v>411061604</v>
      </c>
      <c r="G14" s="1">
        <v>452110539</v>
      </c>
    </row>
    <row r="15" spans="1:7" x14ac:dyDescent="0.25">
      <c r="A15" s="7" t="s">
        <v>24</v>
      </c>
      <c r="B15" s="8">
        <v>15502525</v>
      </c>
      <c r="C15" s="8">
        <v>6668780</v>
      </c>
      <c r="D15" s="8">
        <v>5721780</v>
      </c>
      <c r="E15" s="8">
        <v>4833777</v>
      </c>
      <c r="F15" s="1">
        <v>6599130</v>
      </c>
      <c r="G15" s="1">
        <v>73419204</v>
      </c>
    </row>
    <row r="16" spans="1:7" x14ac:dyDescent="0.25">
      <c r="A16" s="7" t="s">
        <v>25</v>
      </c>
      <c r="B16" s="1">
        <v>274282710</v>
      </c>
      <c r="C16" s="1">
        <v>359558359</v>
      </c>
      <c r="D16" s="1">
        <v>448116710</v>
      </c>
      <c r="E16" s="1">
        <v>576145998</v>
      </c>
      <c r="F16" s="1">
        <v>580862079</v>
      </c>
      <c r="G16" s="1">
        <v>430528873</v>
      </c>
    </row>
    <row r="17" spans="1:7" x14ac:dyDescent="0.25">
      <c r="A17" t="s">
        <v>4</v>
      </c>
      <c r="B17" s="1">
        <v>27092721</v>
      </c>
      <c r="C17" s="1">
        <v>28710357</v>
      </c>
      <c r="D17" s="1">
        <v>46377885</v>
      </c>
      <c r="E17" s="1">
        <v>153207676</v>
      </c>
      <c r="F17" s="1">
        <v>44919813</v>
      </c>
      <c r="G17" s="1">
        <v>133800790</v>
      </c>
    </row>
    <row r="18" spans="1:7" x14ac:dyDescent="0.25">
      <c r="B18" s="1"/>
      <c r="C18" s="1"/>
      <c r="D18" s="1"/>
      <c r="E18" s="1"/>
    </row>
    <row r="19" spans="1:7" x14ac:dyDescent="0.25">
      <c r="A19" s="2"/>
      <c r="B19" s="4">
        <f t="shared" ref="B19:G19" si="2">SUM(B7,B12)</f>
        <v>1889717804</v>
      </c>
      <c r="C19" s="4">
        <f t="shared" si="2"/>
        <v>2011687763</v>
      </c>
      <c r="D19" s="4">
        <f t="shared" si="2"/>
        <v>2346310224</v>
      </c>
      <c r="E19" s="4">
        <f t="shared" si="2"/>
        <v>2532860267</v>
      </c>
      <c r="F19" s="4">
        <f t="shared" si="2"/>
        <v>2495447848</v>
      </c>
      <c r="G19" s="4">
        <f t="shared" si="2"/>
        <v>2537413600</v>
      </c>
    </row>
    <row r="20" spans="1:7" x14ac:dyDescent="0.25">
      <c r="E20" s="1"/>
    </row>
    <row r="21" spans="1:7" ht="15.75" x14ac:dyDescent="0.25">
      <c r="A21" s="28" t="s">
        <v>66</v>
      </c>
    </row>
    <row r="22" spans="1:7" ht="15.75" x14ac:dyDescent="0.25">
      <c r="A22" s="29" t="s">
        <v>67</v>
      </c>
    </row>
    <row r="23" spans="1:7" x14ac:dyDescent="0.25">
      <c r="A23" s="27" t="s">
        <v>68</v>
      </c>
      <c r="B23" s="23">
        <f t="shared" ref="B23:G23" si="3">SUM(B24:B27)</f>
        <v>70805830</v>
      </c>
      <c r="C23" s="4">
        <f t="shared" si="3"/>
        <v>81912305</v>
      </c>
      <c r="D23" s="4">
        <f t="shared" si="3"/>
        <v>26250000</v>
      </c>
      <c r="E23" s="4">
        <f t="shared" si="3"/>
        <v>102938112</v>
      </c>
      <c r="F23" s="4">
        <f t="shared" si="3"/>
        <v>112012779</v>
      </c>
      <c r="G23" s="4">
        <f t="shared" si="3"/>
        <v>21835568</v>
      </c>
    </row>
    <row r="24" spans="1:7" x14ac:dyDescent="0.25">
      <c r="A24" t="s">
        <v>28</v>
      </c>
      <c r="B24" s="1">
        <v>70805830</v>
      </c>
      <c r="C24" s="1">
        <v>50937305</v>
      </c>
      <c r="D24" s="1">
        <v>0</v>
      </c>
      <c r="E24" s="1">
        <v>3128002</v>
      </c>
    </row>
    <row r="25" spans="1:7" x14ac:dyDescent="0.25">
      <c r="A25" t="s">
        <v>50</v>
      </c>
      <c r="B25">
        <v>0</v>
      </c>
      <c r="C25" s="1">
        <v>0</v>
      </c>
      <c r="D25" s="1">
        <v>0</v>
      </c>
      <c r="E25" s="1">
        <v>77235110</v>
      </c>
      <c r="F25" s="1">
        <v>86884109</v>
      </c>
      <c r="G25" s="1">
        <v>6700970</v>
      </c>
    </row>
    <row r="26" spans="1:7" x14ac:dyDescent="0.25">
      <c r="A26" t="s">
        <v>55</v>
      </c>
      <c r="C26" s="1"/>
      <c r="D26" s="1"/>
      <c r="E26" s="1"/>
      <c r="F26" s="1">
        <v>4653670</v>
      </c>
      <c r="G26">
        <v>3059598</v>
      </c>
    </row>
    <row r="27" spans="1:7" x14ac:dyDescent="0.25">
      <c r="A27" t="s">
        <v>29</v>
      </c>
      <c r="C27" s="1">
        <v>30975000</v>
      </c>
      <c r="D27" s="1">
        <v>26250000</v>
      </c>
      <c r="E27" s="1">
        <v>22575000</v>
      </c>
      <c r="F27" s="1">
        <v>20475000</v>
      </c>
      <c r="G27" s="1">
        <v>12075000</v>
      </c>
    </row>
    <row r="28" spans="1:7" x14ac:dyDescent="0.25">
      <c r="B28" s="1"/>
      <c r="C28" s="1"/>
      <c r="D28" s="1"/>
    </row>
    <row r="29" spans="1:7" x14ac:dyDescent="0.25">
      <c r="A29" s="27" t="s">
        <v>69</v>
      </c>
      <c r="B29" s="4">
        <f t="shared" ref="B29:G29" si="4">SUM(B30:B36)</f>
        <v>444528639</v>
      </c>
      <c r="C29" s="4">
        <f t="shared" si="4"/>
        <v>536425069</v>
      </c>
      <c r="D29" s="4">
        <f t="shared" si="4"/>
        <v>733368760</v>
      </c>
      <c r="E29" s="4">
        <f t="shared" si="4"/>
        <v>806737992</v>
      </c>
      <c r="F29" s="4">
        <f t="shared" si="4"/>
        <v>702378437</v>
      </c>
      <c r="G29" s="4">
        <f t="shared" si="4"/>
        <v>653300428</v>
      </c>
    </row>
    <row r="30" spans="1:7" x14ac:dyDescent="0.25">
      <c r="A30" t="s">
        <v>30</v>
      </c>
      <c r="B30" s="1">
        <v>33443432</v>
      </c>
      <c r="C30" s="1">
        <v>49254391</v>
      </c>
      <c r="D30" s="1">
        <v>34849549</v>
      </c>
      <c r="E30" s="1">
        <v>40928357</v>
      </c>
      <c r="F30" s="1">
        <v>38465841</v>
      </c>
      <c r="G30" s="1">
        <v>24875551</v>
      </c>
    </row>
    <row r="31" spans="1:7" x14ac:dyDescent="0.25">
      <c r="A31" t="s">
        <v>31</v>
      </c>
      <c r="B31" s="1">
        <v>352117439</v>
      </c>
      <c r="C31" s="1">
        <v>360387142</v>
      </c>
      <c r="D31" s="1">
        <v>524086460</v>
      </c>
      <c r="E31" s="1">
        <v>488001921</v>
      </c>
      <c r="F31" s="1">
        <v>449820572</v>
      </c>
      <c r="G31" s="1">
        <v>342520011</v>
      </c>
    </row>
    <row r="32" spans="1:7" x14ac:dyDescent="0.25">
      <c r="A32" t="s">
        <v>32</v>
      </c>
      <c r="B32" s="1"/>
      <c r="C32" s="1">
        <v>0</v>
      </c>
      <c r="D32" s="1">
        <v>927085</v>
      </c>
      <c r="E32" s="1">
        <v>125829</v>
      </c>
      <c r="F32" s="1">
        <v>115750</v>
      </c>
      <c r="G32" s="1">
        <v>115750</v>
      </c>
    </row>
    <row r="33" spans="1:7" x14ac:dyDescent="0.25">
      <c r="A33" t="s">
        <v>33</v>
      </c>
      <c r="B33" s="1">
        <v>8968912</v>
      </c>
      <c r="C33" s="1">
        <v>12057335</v>
      </c>
      <c r="D33" s="1">
        <v>9127704</v>
      </c>
      <c r="E33" s="1">
        <v>55741614</v>
      </c>
      <c r="F33" s="1">
        <v>47906926</v>
      </c>
      <c r="G33" s="1">
        <v>1379674</v>
      </c>
    </row>
    <row r="34" spans="1:7" x14ac:dyDescent="0.25">
      <c r="A34" t="s">
        <v>34</v>
      </c>
      <c r="B34" s="1">
        <v>19657748</v>
      </c>
      <c r="C34" s="1">
        <v>92195577</v>
      </c>
      <c r="D34" s="1">
        <v>131782989</v>
      </c>
      <c r="E34" s="1">
        <v>192213702</v>
      </c>
      <c r="F34" s="1">
        <v>118625261</v>
      </c>
      <c r="G34" s="1">
        <v>245197433</v>
      </c>
    </row>
    <row r="35" spans="1:7" x14ac:dyDescent="0.25">
      <c r="A35" t="s">
        <v>35</v>
      </c>
      <c r="B35" s="1">
        <v>17828670</v>
      </c>
      <c r="C35" s="1">
        <v>20664919</v>
      </c>
      <c r="D35" s="1">
        <v>20876760</v>
      </c>
      <c r="E35" s="1">
        <v>8121293</v>
      </c>
      <c r="F35" s="1">
        <v>12517763</v>
      </c>
      <c r="G35" s="1">
        <v>1618304</v>
      </c>
    </row>
    <row r="36" spans="1:7" x14ac:dyDescent="0.25">
      <c r="A36" t="s">
        <v>36</v>
      </c>
      <c r="B36" s="1">
        <v>12512438</v>
      </c>
      <c r="C36" s="1">
        <v>1865705</v>
      </c>
      <c r="D36" s="1">
        <v>11718213</v>
      </c>
      <c r="E36" s="1">
        <v>21605276</v>
      </c>
      <c r="F36" s="1">
        <v>34926324</v>
      </c>
      <c r="G36" s="1">
        <v>37593705</v>
      </c>
    </row>
    <row r="37" spans="1:7" x14ac:dyDescent="0.25">
      <c r="A37" s="2"/>
      <c r="B37" s="1"/>
      <c r="D37" s="1"/>
    </row>
    <row r="38" spans="1:7" x14ac:dyDescent="0.25">
      <c r="A38" s="2"/>
      <c r="B38" s="4">
        <f t="shared" ref="B38:G38" si="5">SUM(B23,B29)</f>
        <v>515334469</v>
      </c>
      <c r="C38" s="4">
        <f t="shared" si="5"/>
        <v>618337374</v>
      </c>
      <c r="D38" s="4">
        <f t="shared" si="5"/>
        <v>759618760</v>
      </c>
      <c r="E38" s="4">
        <f t="shared" si="5"/>
        <v>909676104</v>
      </c>
      <c r="F38" s="4">
        <f t="shared" si="5"/>
        <v>814391216</v>
      </c>
      <c r="G38" s="4">
        <f t="shared" si="5"/>
        <v>675135996</v>
      </c>
    </row>
    <row r="39" spans="1:7" x14ac:dyDescent="0.25">
      <c r="A39" s="2"/>
      <c r="B39" s="4"/>
      <c r="C39" s="4"/>
      <c r="D39" s="4"/>
      <c r="E39" s="4"/>
      <c r="F39" s="4"/>
    </row>
    <row r="40" spans="1:7" x14ac:dyDescent="0.25">
      <c r="A40" s="27" t="s">
        <v>70</v>
      </c>
      <c r="B40" s="4">
        <f t="shared" ref="B40:G40" si="6">SUM(B41:B44)</f>
        <v>1371136553</v>
      </c>
      <c r="C40" s="4">
        <f t="shared" si="6"/>
        <v>1393350389</v>
      </c>
      <c r="D40" s="4">
        <f t="shared" si="6"/>
        <v>1586691464</v>
      </c>
      <c r="E40" s="4">
        <f t="shared" si="6"/>
        <v>1623184163</v>
      </c>
      <c r="F40" s="4">
        <f t="shared" si="6"/>
        <v>1681056632</v>
      </c>
      <c r="G40" s="4">
        <f t="shared" si="6"/>
        <v>1862277604</v>
      </c>
    </row>
    <row r="41" spans="1:7" x14ac:dyDescent="0.25">
      <c r="A41" t="s">
        <v>5</v>
      </c>
      <c r="B41" s="1">
        <v>750000000</v>
      </c>
      <c r="C41" s="1">
        <v>750000000</v>
      </c>
      <c r="D41" s="1">
        <v>870000000</v>
      </c>
      <c r="E41" s="1">
        <v>1000500000</v>
      </c>
      <c r="F41" s="1">
        <v>1040520000</v>
      </c>
      <c r="G41" s="1">
        <v>1144572000</v>
      </c>
    </row>
    <row r="42" spans="1:7" x14ac:dyDescent="0.25">
      <c r="A42" t="s">
        <v>26</v>
      </c>
      <c r="B42" s="1">
        <v>310201854</v>
      </c>
      <c r="C42" s="1">
        <v>310201854</v>
      </c>
      <c r="D42" s="1">
        <v>294578430</v>
      </c>
      <c r="E42" s="1">
        <v>294578430</v>
      </c>
      <c r="F42" s="1">
        <v>294578430</v>
      </c>
      <c r="G42" s="1">
        <v>294578430</v>
      </c>
    </row>
    <row r="43" spans="1:7" x14ac:dyDescent="0.25">
      <c r="A43" t="s">
        <v>15</v>
      </c>
      <c r="B43" s="1">
        <v>47779765</v>
      </c>
      <c r="C43" s="1">
        <v>83428301</v>
      </c>
      <c r="D43" s="1">
        <v>184656633</v>
      </c>
      <c r="E43" s="1">
        <v>101917927</v>
      </c>
      <c r="F43" s="1">
        <v>130193039</v>
      </c>
      <c r="G43" s="1">
        <v>217065593</v>
      </c>
    </row>
    <row r="44" spans="1:7" x14ac:dyDescent="0.25">
      <c r="A44" t="s">
        <v>27</v>
      </c>
      <c r="B44" s="1">
        <v>263154934</v>
      </c>
      <c r="C44" s="1">
        <v>249720234</v>
      </c>
      <c r="D44" s="1">
        <v>237456401</v>
      </c>
      <c r="E44" s="1">
        <v>226187806</v>
      </c>
      <c r="F44" s="1">
        <v>215765163</v>
      </c>
      <c r="G44" s="1">
        <v>206061581</v>
      </c>
    </row>
    <row r="45" spans="1:7" x14ac:dyDescent="0.25">
      <c r="A45" s="2"/>
      <c r="B45" s="4"/>
      <c r="C45" s="4"/>
      <c r="D45" s="4"/>
      <c r="E45" s="4"/>
      <c r="F45" s="4"/>
    </row>
    <row r="46" spans="1:7" x14ac:dyDescent="0.25">
      <c r="A46" s="2"/>
      <c r="B46" s="4"/>
      <c r="C46" s="4"/>
      <c r="D46" s="4"/>
      <c r="E46" s="4"/>
      <c r="F46" s="4"/>
    </row>
    <row r="47" spans="1:7" x14ac:dyDescent="0.25">
      <c r="A47" s="27" t="s">
        <v>71</v>
      </c>
      <c r="B47" s="4">
        <v>3246782</v>
      </c>
      <c r="C47" s="2"/>
      <c r="D47" s="2"/>
    </row>
    <row r="48" spans="1:7" x14ac:dyDescent="0.25">
      <c r="A48" s="2"/>
      <c r="B48" s="4"/>
      <c r="C48" s="2"/>
      <c r="D48" s="2"/>
    </row>
    <row r="49" spans="1:7" x14ac:dyDescent="0.25">
      <c r="A49" s="2"/>
      <c r="B49" s="4">
        <f t="shared" ref="B49:G49" si="7">SUM(B40,B38)+B47</f>
        <v>1889717804</v>
      </c>
      <c r="C49" s="4">
        <f t="shared" si="7"/>
        <v>2011687763</v>
      </c>
      <c r="D49" s="4">
        <f t="shared" si="7"/>
        <v>2346310224</v>
      </c>
      <c r="E49" s="4">
        <f t="shared" si="7"/>
        <v>2532860267</v>
      </c>
      <c r="F49" s="4">
        <f t="shared" si="7"/>
        <v>2495447848</v>
      </c>
      <c r="G49" s="4">
        <f t="shared" si="7"/>
        <v>2537413600</v>
      </c>
    </row>
    <row r="51" spans="1:7" x14ac:dyDescent="0.25">
      <c r="A51" s="30" t="s">
        <v>72</v>
      </c>
      <c r="B51" s="13">
        <f t="shared" ref="B51:G51" si="8">B40/(B41/10)</f>
        <v>18.281820706666668</v>
      </c>
      <c r="C51" s="13">
        <f t="shared" si="8"/>
        <v>18.578005186666665</v>
      </c>
      <c r="D51" s="13">
        <f t="shared" si="8"/>
        <v>18.237832919540232</v>
      </c>
      <c r="E51" s="13">
        <f t="shared" si="8"/>
        <v>16.22372976511744</v>
      </c>
      <c r="F51" s="13">
        <f t="shared" si="8"/>
        <v>16.155928112866643</v>
      </c>
      <c r="G51" s="13">
        <f t="shared" si="8"/>
        <v>16.270515127051858</v>
      </c>
    </row>
    <row r="52" spans="1:7" x14ac:dyDescent="0.25">
      <c r="A52" s="30" t="s">
        <v>73</v>
      </c>
      <c r="B52" s="20">
        <f>B41/10</f>
        <v>75000000</v>
      </c>
      <c r="C52" s="20">
        <f t="shared" ref="C52:G52" si="9">C41/10</f>
        <v>75000000</v>
      </c>
      <c r="D52" s="20">
        <f t="shared" si="9"/>
        <v>87000000</v>
      </c>
      <c r="E52" s="20">
        <f t="shared" si="9"/>
        <v>100050000</v>
      </c>
      <c r="F52" s="20">
        <f t="shared" si="9"/>
        <v>104052000</v>
      </c>
      <c r="G52" s="20">
        <f t="shared" si="9"/>
        <v>114457200</v>
      </c>
    </row>
    <row r="53" spans="1:7" x14ac:dyDescent="0.25">
      <c r="C53" s="1"/>
      <c r="D53" s="1"/>
      <c r="E53" s="1"/>
    </row>
    <row r="54" spans="1:7" x14ac:dyDescent="0.25">
      <c r="B54" s="1"/>
      <c r="C54" s="1"/>
      <c r="D54" s="1"/>
      <c r="E54" s="1"/>
      <c r="F54" s="1"/>
    </row>
    <row r="56" spans="1:7" x14ac:dyDescent="0.25">
      <c r="F5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6" sqref="G6"/>
    </sheetView>
  </sheetViews>
  <sheetFormatPr defaultRowHeight="15" x14ac:dyDescent="0.25"/>
  <cols>
    <col min="1" max="1" width="56.140625" customWidth="1"/>
    <col min="2" max="2" width="14.28515625" bestFit="1" customWidth="1"/>
    <col min="3" max="3" width="14.5703125" customWidth="1"/>
    <col min="4" max="4" width="14.28515625" bestFit="1" customWidth="1"/>
    <col min="5" max="7" width="15.28515625" bestFit="1" customWidth="1"/>
  </cols>
  <sheetData>
    <row r="1" spans="1:7" ht="15.75" x14ac:dyDescent="0.25">
      <c r="A1" s="3" t="s">
        <v>20</v>
      </c>
      <c r="C1" s="1"/>
      <c r="D1" s="1"/>
      <c r="E1" s="1"/>
    </row>
    <row r="2" spans="1:7" ht="15.75" x14ac:dyDescent="0.25">
      <c r="A2" s="3" t="s">
        <v>74</v>
      </c>
      <c r="B2" s="3"/>
      <c r="C2" s="1"/>
      <c r="D2" s="1"/>
      <c r="E2" s="1"/>
    </row>
    <row r="3" spans="1:7" ht="15.75" x14ac:dyDescent="0.25">
      <c r="A3" s="3" t="s">
        <v>65</v>
      </c>
      <c r="B3" s="3"/>
      <c r="C3" s="1"/>
      <c r="D3" s="1"/>
      <c r="E3" s="1"/>
    </row>
    <row r="4" spans="1:7" ht="15.75" x14ac:dyDescent="0.25">
      <c r="B4" s="3"/>
      <c r="C4" s="16"/>
      <c r="D4" s="17"/>
    </row>
    <row r="5" spans="1:7" ht="15.75" x14ac:dyDescent="0.25">
      <c r="A5" s="3"/>
      <c r="B5" s="3">
        <v>2014</v>
      </c>
      <c r="C5" s="3">
        <v>2015</v>
      </c>
      <c r="D5" s="3">
        <v>2016</v>
      </c>
      <c r="E5" s="3">
        <v>2017</v>
      </c>
      <c r="F5" s="3">
        <v>2018</v>
      </c>
      <c r="G5" s="3">
        <v>2019</v>
      </c>
    </row>
    <row r="6" spans="1:7" x14ac:dyDescent="0.25">
      <c r="A6" s="30" t="s">
        <v>75</v>
      </c>
      <c r="B6" s="1">
        <v>670707822</v>
      </c>
      <c r="C6" s="1">
        <v>590227256</v>
      </c>
      <c r="D6" s="1">
        <v>986281850</v>
      </c>
      <c r="E6" s="1">
        <v>1148441568</v>
      </c>
      <c r="F6" s="1">
        <v>802592068</v>
      </c>
      <c r="G6" s="1">
        <v>925430760</v>
      </c>
    </row>
    <row r="7" spans="1:7" x14ac:dyDescent="0.25">
      <c r="A7" t="s">
        <v>10</v>
      </c>
      <c r="B7" s="5">
        <v>442026430</v>
      </c>
      <c r="C7" s="5">
        <v>377457182</v>
      </c>
      <c r="D7" s="5">
        <v>686456968</v>
      </c>
      <c r="E7" s="5">
        <v>794448139</v>
      </c>
      <c r="F7" s="5">
        <v>442779667</v>
      </c>
      <c r="G7" s="32">
        <v>507156274</v>
      </c>
    </row>
    <row r="8" spans="1:7" x14ac:dyDescent="0.25">
      <c r="A8" s="30" t="s">
        <v>6</v>
      </c>
      <c r="B8" s="4">
        <f t="shared" ref="B8:G8" si="0">B6-B7</f>
        <v>228681392</v>
      </c>
      <c r="C8" s="4">
        <f t="shared" si="0"/>
        <v>212770074</v>
      </c>
      <c r="D8" s="4">
        <f t="shared" si="0"/>
        <v>299824882</v>
      </c>
      <c r="E8" s="4">
        <f t="shared" si="0"/>
        <v>353993429</v>
      </c>
      <c r="F8" s="4">
        <f t="shared" si="0"/>
        <v>359812401</v>
      </c>
      <c r="G8" s="4">
        <f t="shared" si="0"/>
        <v>418274486</v>
      </c>
    </row>
    <row r="9" spans="1:7" x14ac:dyDescent="0.25">
      <c r="A9" s="2"/>
      <c r="B9" s="4"/>
      <c r="C9" s="4"/>
      <c r="D9" s="4"/>
      <c r="E9" s="4"/>
    </row>
    <row r="10" spans="1:7" x14ac:dyDescent="0.25">
      <c r="A10" s="30" t="s">
        <v>76</v>
      </c>
      <c r="B10" s="4">
        <f t="shared" ref="B10:G10" si="1">SUM(B11:B13)</f>
        <v>115146303</v>
      </c>
      <c r="C10" s="4">
        <f t="shared" si="1"/>
        <v>123129621</v>
      </c>
      <c r="D10" s="4">
        <f t="shared" si="1"/>
        <v>147671297</v>
      </c>
      <c r="E10" s="4">
        <f t="shared" si="1"/>
        <v>185201114</v>
      </c>
      <c r="F10" s="4">
        <f t="shared" si="1"/>
        <v>177963667</v>
      </c>
      <c r="G10" s="4">
        <f t="shared" si="1"/>
        <v>181029865</v>
      </c>
    </row>
    <row r="11" spans="1:7" x14ac:dyDescent="0.25">
      <c r="A11" t="s">
        <v>16</v>
      </c>
      <c r="B11" s="1">
        <v>74955495</v>
      </c>
      <c r="C11" s="1">
        <v>80875738</v>
      </c>
      <c r="D11" s="1">
        <v>99275280</v>
      </c>
      <c r="E11" s="1">
        <v>113777046</v>
      </c>
      <c r="F11" s="1">
        <v>115295027</v>
      </c>
      <c r="G11" s="1">
        <v>123852211</v>
      </c>
    </row>
    <row r="12" spans="1:7" x14ac:dyDescent="0.25">
      <c r="A12" s="7" t="s">
        <v>17</v>
      </c>
      <c r="B12" s="8">
        <v>27422726</v>
      </c>
      <c r="C12" s="8">
        <v>35413685</v>
      </c>
      <c r="D12" s="1">
        <v>40206597</v>
      </c>
      <c r="E12" s="8">
        <v>60621215</v>
      </c>
      <c r="F12" s="1">
        <v>48211747</v>
      </c>
      <c r="G12" s="1">
        <v>47404486</v>
      </c>
    </row>
    <row r="13" spans="1:7" x14ac:dyDescent="0.25">
      <c r="A13" s="7" t="s">
        <v>37</v>
      </c>
      <c r="B13" s="8">
        <v>12768082</v>
      </c>
      <c r="C13" s="8">
        <v>6840198</v>
      </c>
      <c r="D13" s="1">
        <v>8189420</v>
      </c>
      <c r="E13" s="8">
        <v>10802853</v>
      </c>
      <c r="F13" s="8">
        <v>14456893</v>
      </c>
      <c r="G13" s="8">
        <v>9773168</v>
      </c>
    </row>
    <row r="14" spans="1:7" ht="15.75" customHeight="1" x14ac:dyDescent="0.25"/>
    <row r="15" spans="1:7" x14ac:dyDescent="0.25">
      <c r="A15" s="30" t="s">
        <v>7</v>
      </c>
      <c r="B15" s="12">
        <f t="shared" ref="B15:G15" si="2">B8-B10</f>
        <v>113535089</v>
      </c>
      <c r="C15" s="12">
        <f t="shared" si="2"/>
        <v>89640453</v>
      </c>
      <c r="D15" s="12">
        <f t="shared" si="2"/>
        <v>152153585</v>
      </c>
      <c r="E15" s="12">
        <f t="shared" si="2"/>
        <v>168792315</v>
      </c>
      <c r="F15" s="12">
        <f t="shared" si="2"/>
        <v>181848734</v>
      </c>
      <c r="G15" s="12">
        <f t="shared" si="2"/>
        <v>237244621</v>
      </c>
    </row>
    <row r="16" spans="1:7" x14ac:dyDescent="0.25">
      <c r="A16" s="31" t="s">
        <v>77</v>
      </c>
      <c r="B16" s="11"/>
      <c r="C16" s="11"/>
      <c r="D16" s="11"/>
      <c r="E16" s="11"/>
      <c r="F16" s="11"/>
    </row>
    <row r="17" spans="1:7" x14ac:dyDescent="0.25">
      <c r="A17" t="s">
        <v>12</v>
      </c>
      <c r="B17" s="8">
        <v>34906246</v>
      </c>
      <c r="C17" s="8">
        <v>74345882</v>
      </c>
      <c r="D17" s="14">
        <v>77501240</v>
      </c>
      <c r="E17" s="14">
        <v>51160565</v>
      </c>
      <c r="F17" s="19">
        <v>48217354</v>
      </c>
      <c r="G17">
        <v>51424851</v>
      </c>
    </row>
    <row r="18" spans="1:7" x14ac:dyDescent="0.25">
      <c r="A18" t="s">
        <v>56</v>
      </c>
      <c r="B18" s="8"/>
      <c r="C18" s="8">
        <v>16716404</v>
      </c>
      <c r="D18" s="14">
        <v>14458766</v>
      </c>
      <c r="E18" s="14">
        <v>12534612</v>
      </c>
      <c r="F18" s="1">
        <v>14040620</v>
      </c>
      <c r="G18">
        <v>17518387</v>
      </c>
    </row>
    <row r="19" spans="1:7" x14ac:dyDescent="0.25">
      <c r="A19" t="s">
        <v>97</v>
      </c>
      <c r="B19" s="1">
        <v>4454646</v>
      </c>
      <c r="C19" s="8">
        <f>1923622+376808</f>
        <v>2300430</v>
      </c>
      <c r="D19" s="1">
        <v>831208</v>
      </c>
      <c r="E19" s="1">
        <v>815253</v>
      </c>
      <c r="F19" s="1">
        <v>603561</v>
      </c>
      <c r="G19" s="1">
        <v>-3498056</v>
      </c>
    </row>
    <row r="20" spans="1:7" x14ac:dyDescent="0.25">
      <c r="B20" s="1"/>
      <c r="C20" s="1"/>
      <c r="D20" s="8"/>
      <c r="E20" s="1"/>
    </row>
    <row r="21" spans="1:7" x14ac:dyDescent="0.25">
      <c r="A21" s="30" t="s">
        <v>14</v>
      </c>
      <c r="B21" s="12">
        <f t="shared" ref="B21:G21" si="3">B15-B17+B18+B19</f>
        <v>83083489</v>
      </c>
      <c r="C21" s="12">
        <f t="shared" si="3"/>
        <v>34311405</v>
      </c>
      <c r="D21" s="12">
        <f t="shared" si="3"/>
        <v>89942319</v>
      </c>
      <c r="E21" s="12">
        <f t="shared" si="3"/>
        <v>130981615</v>
      </c>
      <c r="F21" s="12">
        <f t="shared" si="3"/>
        <v>148275561</v>
      </c>
      <c r="G21" s="12">
        <f t="shared" si="3"/>
        <v>199840101</v>
      </c>
    </row>
    <row r="22" spans="1:7" x14ac:dyDescent="0.25">
      <c r="B22" s="10"/>
      <c r="C22" s="10"/>
      <c r="D22" s="10"/>
      <c r="E22" s="10"/>
    </row>
    <row r="23" spans="1:7" x14ac:dyDescent="0.25">
      <c r="A23" s="7" t="s">
        <v>13</v>
      </c>
      <c r="B23" s="14">
        <v>4635808</v>
      </c>
      <c r="C23" s="14">
        <v>1615933</v>
      </c>
      <c r="D23" s="8">
        <v>4282967</v>
      </c>
      <c r="E23" s="8">
        <v>6237220</v>
      </c>
      <c r="F23" s="1">
        <v>7060741</v>
      </c>
      <c r="G23" s="1">
        <v>9516195</v>
      </c>
    </row>
    <row r="24" spans="1:7" x14ac:dyDescent="0.25">
      <c r="A24" s="30" t="s">
        <v>78</v>
      </c>
      <c r="B24" s="12">
        <f t="shared" ref="B24:G24" si="4">B21-B23</f>
        <v>78447681</v>
      </c>
      <c r="C24" s="12">
        <f t="shared" si="4"/>
        <v>32695472</v>
      </c>
      <c r="D24" s="12">
        <f t="shared" si="4"/>
        <v>85659352</v>
      </c>
      <c r="E24" s="12">
        <f t="shared" si="4"/>
        <v>124744395</v>
      </c>
      <c r="F24" s="12">
        <f t="shared" si="4"/>
        <v>141214820</v>
      </c>
      <c r="G24" s="12">
        <f t="shared" si="4"/>
        <v>190323906</v>
      </c>
    </row>
    <row r="25" spans="1:7" x14ac:dyDescent="0.25">
      <c r="B25" s="11"/>
      <c r="C25" s="11"/>
      <c r="D25" s="4"/>
      <c r="E25" s="4"/>
    </row>
    <row r="26" spans="1:7" x14ac:dyDescent="0.25">
      <c r="A26" s="27" t="s">
        <v>79</v>
      </c>
      <c r="B26" s="11">
        <f t="shared" ref="B26:G26" si="5">SUM(B27:B28)</f>
        <v>726788</v>
      </c>
      <c r="C26" s="11">
        <f t="shared" si="5"/>
        <v>1138917</v>
      </c>
      <c r="D26" s="11">
        <f t="shared" si="5"/>
        <v>9852508</v>
      </c>
      <c r="E26" s="11">
        <f t="shared" si="5"/>
        <v>20998070</v>
      </c>
      <c r="F26" s="11">
        <f t="shared" si="5"/>
        <v>23090221</v>
      </c>
      <c r="G26" s="11">
        <f t="shared" si="5"/>
        <v>10379212</v>
      </c>
    </row>
    <row r="27" spans="1:7" x14ac:dyDescent="0.25">
      <c r="A27" t="s">
        <v>8</v>
      </c>
      <c r="B27" s="1">
        <v>726788</v>
      </c>
      <c r="C27" s="1">
        <v>1138917</v>
      </c>
      <c r="D27" s="1">
        <v>9852508</v>
      </c>
      <c r="E27" s="1">
        <v>10375285</v>
      </c>
      <c r="F27" s="1">
        <v>13441222</v>
      </c>
      <c r="G27" s="1">
        <v>13777198</v>
      </c>
    </row>
    <row r="28" spans="1:7" x14ac:dyDescent="0.25">
      <c r="A28" t="s">
        <v>9</v>
      </c>
      <c r="B28" s="10"/>
      <c r="C28" s="10"/>
      <c r="D28" s="10"/>
      <c r="E28" s="10">
        <v>10622785</v>
      </c>
      <c r="F28" s="1">
        <v>9648999</v>
      </c>
      <c r="G28">
        <v>-3397986</v>
      </c>
    </row>
    <row r="29" spans="1:7" x14ac:dyDescent="0.25">
      <c r="A29" s="30" t="s">
        <v>80</v>
      </c>
      <c r="B29" s="12">
        <f t="shared" ref="B29:G29" si="6">B24-B26</f>
        <v>77720893</v>
      </c>
      <c r="C29" s="12">
        <f t="shared" si="6"/>
        <v>31556555</v>
      </c>
      <c r="D29" s="12">
        <f t="shared" si="6"/>
        <v>75806844</v>
      </c>
      <c r="E29" s="12">
        <f t="shared" si="6"/>
        <v>103746325</v>
      </c>
      <c r="F29" s="12">
        <f t="shared" si="6"/>
        <v>118124599</v>
      </c>
      <c r="G29" s="12">
        <f t="shared" si="6"/>
        <v>179944694</v>
      </c>
    </row>
    <row r="30" spans="1:7" x14ac:dyDescent="0.25">
      <c r="A30" s="2"/>
      <c r="D30" s="1"/>
      <c r="E30" s="1"/>
    </row>
    <row r="31" spans="1:7" x14ac:dyDescent="0.25">
      <c r="A31" s="30" t="s">
        <v>81</v>
      </c>
      <c r="B31" s="18">
        <f>B29/('1'!B41/10)</f>
        <v>1.0362785733333333</v>
      </c>
      <c r="C31" s="18">
        <f>C29/('1'!C41/10)</f>
        <v>0.42075406666666665</v>
      </c>
      <c r="D31" s="18">
        <f>D29/('1'!D41/10)</f>
        <v>0.87134303448275863</v>
      </c>
      <c r="E31" s="18">
        <f>E29/('1'!E41/10)</f>
        <v>1.0369447776111944</v>
      </c>
      <c r="F31" s="18">
        <f>F29/('1'!F41/10)</f>
        <v>1.1352458290085727</v>
      </c>
      <c r="G31" s="18">
        <f>G29/('1'!G41/10)</f>
        <v>1.5721570508452067</v>
      </c>
    </row>
    <row r="32" spans="1:7" x14ac:dyDescent="0.25">
      <c r="A32" s="31" t="s">
        <v>82</v>
      </c>
      <c r="B32" s="20">
        <f>'1'!B52</f>
        <v>75000000</v>
      </c>
      <c r="C32" s="20">
        <f>'1'!C52</f>
        <v>75000000</v>
      </c>
      <c r="D32" s="20">
        <f>'1'!D52</f>
        <v>87000000</v>
      </c>
      <c r="E32" s="20">
        <f>'1'!E52</f>
        <v>100050000</v>
      </c>
      <c r="F32" s="20">
        <f>'1'!F52</f>
        <v>104052000</v>
      </c>
      <c r="G32" s="20">
        <f>'1'!G52</f>
        <v>114457200</v>
      </c>
    </row>
    <row r="55" spans="1:1" x14ac:dyDescent="0.25">
      <c r="A5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1" sqref="A21"/>
    </sheetView>
  </sheetViews>
  <sheetFormatPr defaultRowHeight="15" x14ac:dyDescent="0.25"/>
  <cols>
    <col min="1" max="1" width="51.140625" bestFit="1" customWidth="1"/>
    <col min="2" max="2" width="14.7109375" bestFit="1" customWidth="1"/>
    <col min="3" max="5" width="16" bestFit="1" customWidth="1"/>
    <col min="6" max="6" width="15.28515625" bestFit="1" customWidth="1"/>
    <col min="7" max="7" width="16.85546875" bestFit="1" customWidth="1"/>
  </cols>
  <sheetData>
    <row r="1" spans="1:7" ht="15.75" x14ac:dyDescent="0.25">
      <c r="A1" s="3" t="s">
        <v>20</v>
      </c>
    </row>
    <row r="2" spans="1:7" ht="15.75" x14ac:dyDescent="0.25">
      <c r="A2" s="3" t="s">
        <v>83</v>
      </c>
      <c r="B2" s="3"/>
      <c r="C2" s="3"/>
      <c r="D2" s="3"/>
    </row>
    <row r="3" spans="1:7" ht="15.75" x14ac:dyDescent="0.25">
      <c r="A3" s="3" t="s">
        <v>65</v>
      </c>
      <c r="B3" s="3"/>
      <c r="C3" s="3"/>
      <c r="D3" s="3"/>
    </row>
    <row r="4" spans="1:7" ht="15.75" x14ac:dyDescent="0.25">
      <c r="B4" s="3"/>
      <c r="C4" s="3"/>
      <c r="D4" s="3"/>
    </row>
    <row r="5" spans="1:7" ht="15.75" x14ac:dyDescent="0.25">
      <c r="A5" s="3"/>
      <c r="B5" s="3">
        <v>2014</v>
      </c>
      <c r="C5" s="3">
        <v>2015</v>
      </c>
      <c r="D5" s="3">
        <v>2016</v>
      </c>
      <c r="E5" s="3">
        <v>2017</v>
      </c>
      <c r="F5" s="3">
        <v>2018</v>
      </c>
      <c r="G5" s="3">
        <v>2019</v>
      </c>
    </row>
    <row r="6" spans="1:7" x14ac:dyDescent="0.25">
      <c r="A6" s="30" t="s">
        <v>84</v>
      </c>
    </row>
    <row r="7" spans="1:7" x14ac:dyDescent="0.25">
      <c r="A7" t="s">
        <v>18</v>
      </c>
      <c r="B7" s="20">
        <v>529582624</v>
      </c>
      <c r="C7" s="20">
        <v>644329526</v>
      </c>
      <c r="D7" s="20">
        <v>938374233</v>
      </c>
      <c r="E7" s="20">
        <v>1180618019</v>
      </c>
      <c r="F7" s="20">
        <v>803245719</v>
      </c>
      <c r="G7" s="20">
        <v>1004880109</v>
      </c>
    </row>
    <row r="8" spans="1:7" x14ac:dyDescent="0.25">
      <c r="A8" s="7" t="s">
        <v>19</v>
      </c>
      <c r="B8" s="20">
        <v>-488587134</v>
      </c>
      <c r="C8" s="20">
        <v>-337527006</v>
      </c>
      <c r="D8" s="20">
        <v>-800727824</v>
      </c>
      <c r="E8" s="20">
        <v>-626431019</v>
      </c>
      <c r="F8" s="20">
        <v>-426155756</v>
      </c>
      <c r="G8" s="20">
        <v>-494830312</v>
      </c>
    </row>
    <row r="9" spans="1:7" x14ac:dyDescent="0.25">
      <c r="A9" s="7" t="s">
        <v>38</v>
      </c>
      <c r="B9" s="20">
        <v>33880731</v>
      </c>
      <c r="C9" s="20">
        <v>-96839073</v>
      </c>
      <c r="D9" s="20">
        <v>-158572598</v>
      </c>
      <c r="E9" s="20">
        <v>-165238980</v>
      </c>
      <c r="F9" s="20">
        <v>-245334947</v>
      </c>
      <c r="G9" s="20">
        <v>-213842480</v>
      </c>
    </row>
    <row r="10" spans="1:7" x14ac:dyDescent="0.25">
      <c r="A10" s="7" t="s">
        <v>39</v>
      </c>
      <c r="B10" s="20">
        <v>-55361426</v>
      </c>
      <c r="C10" s="20">
        <v>-74345882</v>
      </c>
      <c r="D10" s="20">
        <v>-77501240</v>
      </c>
      <c r="E10" s="20">
        <v>-51160565</v>
      </c>
      <c r="F10" s="20">
        <v>-48217354</v>
      </c>
      <c r="G10" s="20">
        <v>-51424851</v>
      </c>
    </row>
    <row r="11" spans="1:7" ht="15.75" x14ac:dyDescent="0.25">
      <c r="A11" s="15" t="s">
        <v>40</v>
      </c>
      <c r="B11" s="20"/>
      <c r="C11" s="20">
        <v>-26889735</v>
      </c>
      <c r="D11" s="20">
        <v>-39636364</v>
      </c>
      <c r="E11" s="20">
        <v>-41661190</v>
      </c>
      <c r="F11" s="20">
        <v>-22198849</v>
      </c>
      <c r="G11" s="20">
        <v>-20798655</v>
      </c>
    </row>
    <row r="12" spans="1:7" x14ac:dyDescent="0.25">
      <c r="A12" s="2"/>
      <c r="B12" s="21">
        <f t="shared" ref="B12:E12" si="0">SUM(B7:B11)</f>
        <v>19514795</v>
      </c>
      <c r="C12" s="21">
        <f t="shared" si="0"/>
        <v>108727830</v>
      </c>
      <c r="D12" s="21">
        <f t="shared" si="0"/>
        <v>-138063793</v>
      </c>
      <c r="E12" s="21">
        <f t="shared" si="0"/>
        <v>296126265</v>
      </c>
      <c r="F12" s="21">
        <f>SUM(F7:F11)</f>
        <v>61338813</v>
      </c>
      <c r="G12" s="21">
        <f>SUM(G7:G11)</f>
        <v>223983811</v>
      </c>
    </row>
    <row r="13" spans="1:7" x14ac:dyDescent="0.25">
      <c r="B13" s="20"/>
      <c r="C13" s="20"/>
      <c r="D13" s="20"/>
      <c r="E13" s="20"/>
      <c r="F13" s="20"/>
    </row>
    <row r="14" spans="1:7" x14ac:dyDescent="0.25">
      <c r="A14" s="30" t="s">
        <v>85</v>
      </c>
      <c r="B14" s="20"/>
      <c r="C14" s="20"/>
      <c r="D14" s="20"/>
      <c r="E14" s="20"/>
      <c r="F14" s="20"/>
    </row>
    <row r="15" spans="1:7" x14ac:dyDescent="0.25">
      <c r="A15" s="6" t="s">
        <v>41</v>
      </c>
      <c r="B15" s="20"/>
      <c r="C15" s="20">
        <v>-13209464</v>
      </c>
      <c r="D15" s="20">
        <v>-18310980</v>
      </c>
      <c r="E15" s="20">
        <f>-6167318-23091716</f>
        <v>-29259034</v>
      </c>
      <c r="F15" s="20">
        <f>-4889354-176500</f>
        <v>-5065854</v>
      </c>
      <c r="G15">
        <v>-15809044</v>
      </c>
    </row>
    <row r="16" spans="1:7" x14ac:dyDescent="0.25">
      <c r="A16" s="6" t="s">
        <v>42</v>
      </c>
      <c r="B16" s="20"/>
      <c r="C16" s="20">
        <v>-7083167</v>
      </c>
      <c r="D16" s="20">
        <v>-956828</v>
      </c>
      <c r="E16" s="20"/>
      <c r="F16" s="20">
        <v>-168000</v>
      </c>
      <c r="G16" s="20">
        <v>-2270199</v>
      </c>
    </row>
    <row r="17" spans="1:7" x14ac:dyDescent="0.25">
      <c r="A17" s="6" t="s">
        <v>60</v>
      </c>
      <c r="B17" s="20"/>
      <c r="C17" s="20">
        <v>-125075293</v>
      </c>
      <c r="D17" s="20">
        <v>-52712152</v>
      </c>
      <c r="E17" s="20">
        <v>-36443022</v>
      </c>
      <c r="F17" s="20">
        <v>-30345814</v>
      </c>
      <c r="G17" s="20">
        <v>-7599603</v>
      </c>
    </row>
    <row r="18" spans="1:7" x14ac:dyDescent="0.25">
      <c r="A18" s="6" t="s">
        <v>51</v>
      </c>
      <c r="B18" s="20">
        <v>-58489696</v>
      </c>
      <c r="C18" s="20"/>
      <c r="D18" s="20"/>
      <c r="E18" s="20">
        <v>-10040034</v>
      </c>
      <c r="F18" s="20">
        <v>-23332523</v>
      </c>
    </row>
    <row r="19" spans="1:7" x14ac:dyDescent="0.25">
      <c r="A19" s="6" t="s">
        <v>57</v>
      </c>
      <c r="B19" s="20">
        <v>-29630394</v>
      </c>
      <c r="C19" s="20"/>
      <c r="D19" s="20"/>
      <c r="E19" s="20">
        <v>-75950612</v>
      </c>
      <c r="F19" s="20">
        <v>-27558491</v>
      </c>
    </row>
    <row r="20" spans="1:7" x14ac:dyDescent="0.25">
      <c r="A20" s="6" t="s">
        <v>52</v>
      </c>
      <c r="B20" s="20"/>
      <c r="C20" s="20"/>
      <c r="D20" s="20"/>
      <c r="E20" s="20"/>
      <c r="F20" s="20">
        <v>-3820680</v>
      </c>
    </row>
    <row r="21" spans="1:7" x14ac:dyDescent="0.25">
      <c r="A21" s="6" t="s">
        <v>53</v>
      </c>
      <c r="B21" s="20">
        <v>60000</v>
      </c>
      <c r="C21" s="20"/>
      <c r="D21" s="20"/>
      <c r="E21" s="20">
        <v>49876</v>
      </c>
      <c r="F21" s="20">
        <v>250189</v>
      </c>
    </row>
    <row r="22" spans="1:7" x14ac:dyDescent="0.25">
      <c r="A22" s="6" t="s">
        <v>43</v>
      </c>
      <c r="B22" s="20"/>
      <c r="C22" s="20">
        <v>16716404</v>
      </c>
      <c r="D22" s="20">
        <v>14458766</v>
      </c>
      <c r="E22" s="20">
        <v>12534612</v>
      </c>
      <c r="F22" s="20">
        <v>14040620</v>
      </c>
      <c r="G22" s="20">
        <v>17228419</v>
      </c>
    </row>
    <row r="23" spans="1:7" x14ac:dyDescent="0.25">
      <c r="A23" s="6" t="s">
        <v>58</v>
      </c>
      <c r="B23" s="20"/>
      <c r="C23" s="20">
        <v>604787</v>
      </c>
      <c r="D23" s="20"/>
      <c r="E23" s="20"/>
      <c r="F23" s="20"/>
    </row>
    <row r="24" spans="1:7" x14ac:dyDescent="0.25">
      <c r="A24" s="2"/>
      <c r="B24" s="21">
        <f t="shared" ref="B24:E24" si="1">SUM(B15:B23)</f>
        <v>-88060090</v>
      </c>
      <c r="C24" s="21">
        <f t="shared" si="1"/>
        <v>-128046733</v>
      </c>
      <c r="D24" s="21">
        <f t="shared" si="1"/>
        <v>-57521194</v>
      </c>
      <c r="E24" s="21">
        <f t="shared" si="1"/>
        <v>-139108214</v>
      </c>
      <c r="F24" s="21">
        <f>SUM(F15:F23)</f>
        <v>-76000553</v>
      </c>
      <c r="G24" s="21">
        <f>SUM(G15:G23)</f>
        <v>-8450427</v>
      </c>
    </row>
    <row r="25" spans="1:7" x14ac:dyDescent="0.25">
      <c r="B25" s="20"/>
      <c r="C25" s="20"/>
      <c r="D25" s="20"/>
      <c r="E25" s="20"/>
      <c r="F25" s="20"/>
    </row>
    <row r="26" spans="1:7" x14ac:dyDescent="0.25">
      <c r="A26" s="30" t="s">
        <v>86</v>
      </c>
      <c r="B26" s="20"/>
      <c r="C26" s="20"/>
      <c r="D26" s="20"/>
      <c r="E26" s="20"/>
      <c r="F26" s="20"/>
    </row>
    <row r="27" spans="1:7" x14ac:dyDescent="0.25">
      <c r="A27" t="s">
        <v>44</v>
      </c>
      <c r="B27" s="20"/>
      <c r="C27" s="20">
        <v>0</v>
      </c>
      <c r="D27" s="20">
        <v>120000000</v>
      </c>
      <c r="E27" s="20"/>
      <c r="F27" s="20"/>
    </row>
    <row r="28" spans="1:7" x14ac:dyDescent="0.25">
      <c r="A28" t="s">
        <v>45</v>
      </c>
      <c r="B28" s="20"/>
      <c r="C28" s="20">
        <v>0</v>
      </c>
      <c r="D28" s="20">
        <v>-15623424</v>
      </c>
      <c r="E28" s="20"/>
      <c r="F28" s="20"/>
    </row>
    <row r="29" spans="1:7" x14ac:dyDescent="0.25">
      <c r="A29" t="s">
        <v>98</v>
      </c>
      <c r="B29" s="20"/>
      <c r="C29" s="20"/>
      <c r="D29" s="20"/>
      <c r="E29" s="20"/>
      <c r="F29" s="20"/>
      <c r="G29">
        <v>-8400000</v>
      </c>
    </row>
    <row r="30" spans="1:7" x14ac:dyDescent="0.25">
      <c r="A30" t="s">
        <v>46</v>
      </c>
      <c r="B30" s="20"/>
      <c r="C30" s="20">
        <v>0</v>
      </c>
      <c r="D30" s="20">
        <v>927085</v>
      </c>
      <c r="E30" s="20">
        <v>-801256</v>
      </c>
      <c r="F30" s="20">
        <v>-10079</v>
      </c>
    </row>
    <row r="31" spans="1:7" x14ac:dyDescent="0.25">
      <c r="A31" t="s">
        <v>54</v>
      </c>
      <c r="B31" s="20"/>
      <c r="C31" s="20">
        <v>0</v>
      </c>
      <c r="D31" s="20">
        <v>0</v>
      </c>
      <c r="E31" s="20">
        <v>3852307</v>
      </c>
      <c r="F31" s="20">
        <v>2231685</v>
      </c>
      <c r="G31" s="20">
        <v>-1406090</v>
      </c>
    </row>
    <row r="32" spans="1:7" x14ac:dyDescent="0.25">
      <c r="A32" t="s">
        <v>47</v>
      </c>
      <c r="B32" s="20">
        <v>62433881</v>
      </c>
      <c r="C32" s="20">
        <v>-17032276</v>
      </c>
      <c r="D32" s="20">
        <v>-50725464</v>
      </c>
      <c r="E32" s="20">
        <v>-13479772</v>
      </c>
      <c r="F32" s="20">
        <v>3690453</v>
      </c>
      <c r="G32" s="20">
        <v>-11087441</v>
      </c>
    </row>
    <row r="33" spans="1:7" x14ac:dyDescent="0.25">
      <c r="A33" t="s">
        <v>48</v>
      </c>
      <c r="B33" s="20"/>
      <c r="C33" s="20">
        <v>8269703</v>
      </c>
      <c r="D33" s="20">
        <v>163699318</v>
      </c>
      <c r="E33" s="20">
        <v>-36084539</v>
      </c>
      <c r="F33" s="20">
        <v>-38181349</v>
      </c>
      <c r="G33" s="20">
        <f>207082456-314383017</f>
        <v>-107300561</v>
      </c>
    </row>
    <row r="34" spans="1:7" x14ac:dyDescent="0.25">
      <c r="A34" t="s">
        <v>49</v>
      </c>
      <c r="B34" s="20"/>
      <c r="C34" s="20">
        <v>30975000</v>
      </c>
      <c r="D34" s="20">
        <v>-4725000</v>
      </c>
      <c r="E34" s="20">
        <v>-3675000</v>
      </c>
      <c r="F34" s="20">
        <v>-2100000</v>
      </c>
    </row>
    <row r="35" spans="1:7" x14ac:dyDescent="0.25">
      <c r="A35" t="s">
        <v>59</v>
      </c>
      <c r="B35" s="20"/>
      <c r="C35" s="20"/>
      <c r="D35" s="20"/>
      <c r="E35" s="20"/>
      <c r="F35" s="20">
        <v>-59256833</v>
      </c>
      <c r="G35">
        <v>-3365</v>
      </c>
    </row>
    <row r="36" spans="1:7" x14ac:dyDescent="0.25">
      <c r="A36" s="2"/>
      <c r="B36" s="22">
        <f t="shared" ref="B36:E36" si="2">SUM(B27:B35)</f>
        <v>62433881</v>
      </c>
      <c r="C36" s="22">
        <f t="shared" si="2"/>
        <v>22212427</v>
      </c>
      <c r="D36" s="22">
        <f t="shared" si="2"/>
        <v>213552515</v>
      </c>
      <c r="E36" s="22">
        <f t="shared" si="2"/>
        <v>-50188260</v>
      </c>
      <c r="F36" s="22">
        <f>SUM(F27:F35)</f>
        <v>-93626123</v>
      </c>
      <c r="G36" s="22">
        <f>SUM(G27:G35)</f>
        <v>-128197457</v>
      </c>
    </row>
    <row r="37" spans="1:7" x14ac:dyDescent="0.25">
      <c r="B37" s="20"/>
      <c r="C37" s="20"/>
      <c r="D37" s="20"/>
      <c r="E37" s="20"/>
      <c r="F37" s="20"/>
    </row>
    <row r="38" spans="1:7" x14ac:dyDescent="0.25">
      <c r="A38" s="2" t="s">
        <v>87</v>
      </c>
      <c r="B38" s="23">
        <f t="shared" ref="B38:G38" si="3">SUM(B12,B24,B36)</f>
        <v>-6111414</v>
      </c>
      <c r="C38" s="23">
        <f t="shared" si="3"/>
        <v>2893524</v>
      </c>
      <c r="D38" s="23">
        <f t="shared" si="3"/>
        <v>17967528</v>
      </c>
      <c r="E38" s="23">
        <f t="shared" si="3"/>
        <v>106829791</v>
      </c>
      <c r="F38" s="23">
        <f t="shared" si="3"/>
        <v>-108287863</v>
      </c>
      <c r="G38" s="23">
        <f t="shared" si="3"/>
        <v>87335927</v>
      </c>
    </row>
    <row r="39" spans="1:7" x14ac:dyDescent="0.25">
      <c r="A39" s="31" t="s">
        <v>88</v>
      </c>
      <c r="B39" s="20">
        <v>33204135</v>
      </c>
      <c r="C39" s="20">
        <v>25816833</v>
      </c>
      <c r="D39" s="20">
        <v>28710357</v>
      </c>
      <c r="E39" s="20">
        <v>46377885</v>
      </c>
      <c r="F39" s="20">
        <v>153207676</v>
      </c>
      <c r="G39" s="20">
        <v>46464863</v>
      </c>
    </row>
    <row r="40" spans="1:7" x14ac:dyDescent="0.25">
      <c r="A40" s="30" t="s">
        <v>89</v>
      </c>
      <c r="B40" s="23">
        <f t="shared" ref="B40:G40" si="4">SUM(B38:B39)</f>
        <v>27092721</v>
      </c>
      <c r="C40" s="23">
        <f t="shared" si="4"/>
        <v>28710357</v>
      </c>
      <c r="D40" s="23">
        <f>SUM(D38:D39)</f>
        <v>46677885</v>
      </c>
      <c r="E40" s="23">
        <f t="shared" si="4"/>
        <v>153207676</v>
      </c>
      <c r="F40" s="23">
        <f t="shared" si="4"/>
        <v>44919813</v>
      </c>
      <c r="G40" s="23">
        <f t="shared" si="4"/>
        <v>133800790</v>
      </c>
    </row>
    <row r="43" spans="1:7" x14ac:dyDescent="0.25">
      <c r="A43" s="30" t="s">
        <v>90</v>
      </c>
      <c r="B43" s="13">
        <f>B12/('1'!B41/10)</f>
        <v>0.26019726666666665</v>
      </c>
      <c r="C43" s="13">
        <f>C12/('1'!C41/10)</f>
        <v>1.4497043999999999</v>
      </c>
      <c r="D43" s="13">
        <f>D12/('1'!D41/10)</f>
        <v>-1.5869401494252873</v>
      </c>
      <c r="E43" s="13">
        <f>E12/('1'!E41/10)</f>
        <v>2.9597827586206895</v>
      </c>
      <c r="F43" s="13">
        <f>F12/('1'!F41/10)</f>
        <v>0.58950152808211276</v>
      </c>
      <c r="G43" s="13">
        <f>G12/('1'!G41/10)</f>
        <v>1.9569219848117898</v>
      </c>
    </row>
    <row r="44" spans="1:7" x14ac:dyDescent="0.25">
      <c r="A44" s="30" t="s">
        <v>91</v>
      </c>
      <c r="B44" s="20">
        <f>'1'!B52</f>
        <v>75000000</v>
      </c>
      <c r="C44" s="20">
        <f>'1'!C52</f>
        <v>75000000</v>
      </c>
      <c r="D44" s="20">
        <f>'1'!D52</f>
        <v>87000000</v>
      </c>
      <c r="E44" s="20">
        <f>'1'!E52</f>
        <v>100050000</v>
      </c>
      <c r="F44" s="20">
        <f>'1'!F52</f>
        <v>104052000</v>
      </c>
      <c r="G44" s="20">
        <f>'1'!G52</f>
        <v>114457200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11" sqref="L11"/>
    </sheetView>
  </sheetViews>
  <sheetFormatPr defaultRowHeight="15" x14ac:dyDescent="0.25"/>
  <cols>
    <col min="1" max="1" width="16.5703125" bestFit="1" customWidth="1"/>
    <col min="13" max="13" width="27.7109375" bestFit="1" customWidth="1"/>
  </cols>
  <sheetData>
    <row r="1" spans="1:13" ht="15.75" x14ac:dyDescent="0.25">
      <c r="A1" s="3" t="s">
        <v>20</v>
      </c>
    </row>
    <row r="2" spans="1:13" x14ac:dyDescent="0.25">
      <c r="A2" s="2" t="s">
        <v>96</v>
      </c>
    </row>
    <row r="3" spans="1:13" ht="15.75" x14ac:dyDescent="0.25">
      <c r="A3" s="3" t="s">
        <v>65</v>
      </c>
    </row>
    <row r="4" spans="1:13" x14ac:dyDescent="0.25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</row>
    <row r="5" spans="1:13" x14ac:dyDescent="0.25">
      <c r="A5" s="7" t="s">
        <v>92</v>
      </c>
      <c r="B5" s="24">
        <f>'2'!B29/'1'!B19</f>
        <v>4.1128306478081952E-2</v>
      </c>
      <c r="C5" s="24">
        <f>'2'!C29/'1'!C19</f>
        <v>1.5686606828556823E-2</v>
      </c>
      <c r="D5" s="24">
        <f>'2'!D29/'1'!D19</f>
        <v>3.2308960351698147E-2</v>
      </c>
      <c r="E5" s="24">
        <f>'2'!E29/'1'!E19</f>
        <v>4.0960145473354692E-2</v>
      </c>
      <c r="F5" s="24">
        <f>'2'!F29/'1'!F19</f>
        <v>4.7336031924959707E-2</v>
      </c>
      <c r="G5" s="24">
        <f>'2'!G29/'1'!G19</f>
        <v>7.091657978029281E-2</v>
      </c>
    </row>
    <row r="6" spans="1:13" x14ac:dyDescent="0.25">
      <c r="A6" s="7" t="s">
        <v>93</v>
      </c>
      <c r="B6" s="24">
        <f>'2'!B29/'1'!B40</f>
        <v>5.6683554114248753E-2</v>
      </c>
      <c r="C6" s="24">
        <f>'2'!C29/'1'!C40</f>
        <v>2.2647967983593822E-2</v>
      </c>
      <c r="D6" s="24">
        <f>'2'!D29/'1'!D40</f>
        <v>4.7776676007882019E-2</v>
      </c>
      <c r="E6" s="24">
        <f>'2'!E29/'1'!E40</f>
        <v>6.3915313717855693E-2</v>
      </c>
      <c r="F6" s="24">
        <f>'2'!F29/'1'!F40</f>
        <v>7.0268066376481239E-2</v>
      </c>
      <c r="G6" s="24">
        <f>'2'!G29/'1'!G40</f>
        <v>9.6626138666703318E-2</v>
      </c>
    </row>
    <row r="7" spans="1:13" x14ac:dyDescent="0.25">
      <c r="A7" s="7" t="s">
        <v>61</v>
      </c>
      <c r="B7" s="24">
        <f>('1'!B24+'1'!B26)/'1'!B40</f>
        <v>5.1640246804798007E-2</v>
      </c>
      <c r="C7" s="24">
        <f>('1'!C24+'1'!C26)/'1'!C40</f>
        <v>3.6557426905774522E-2</v>
      </c>
      <c r="D7" s="24">
        <f>('1'!D24+'1'!D26)/'1'!D40</f>
        <v>0</v>
      </c>
      <c r="E7" s="24">
        <f>('1'!E24+'1'!E26)/'1'!E40</f>
        <v>1.9270776978372972E-3</v>
      </c>
      <c r="F7" s="24">
        <f>('1'!F24+'1'!F26)/'1'!F40</f>
        <v>2.7683005506265418E-3</v>
      </c>
      <c r="G7" s="24">
        <f>('1'!G24+'1'!G26)/'1'!G40</f>
        <v>1.6429333593596714E-3</v>
      </c>
    </row>
    <row r="8" spans="1:13" x14ac:dyDescent="0.25">
      <c r="A8" s="7" t="s">
        <v>62</v>
      </c>
      <c r="B8" s="33">
        <f>'1'!B12/'1'!B29</f>
        <v>2.3120909426940206</v>
      </c>
      <c r="C8" s="25">
        <f>'1'!C12/'1'!C29</f>
        <v>1.9662531506334204</v>
      </c>
      <c r="D8" s="25">
        <f>'1'!D12/'1'!D29</f>
        <v>1.874960725079154</v>
      </c>
      <c r="E8" s="25">
        <f>'1'!E12/'1'!E29</f>
        <v>1.818825328112228</v>
      </c>
      <c r="F8" s="25">
        <f>'1'!F12/'1'!F29</f>
        <v>2.0027192463483896</v>
      </c>
      <c r="G8" s="25">
        <f>'1'!G12/'1'!G29</f>
        <v>2.2344384871580094</v>
      </c>
    </row>
    <row r="9" spans="1:13" x14ac:dyDescent="0.25">
      <c r="A9" s="7" t="s">
        <v>94</v>
      </c>
      <c r="B9" s="24">
        <f>'2'!B29/'2'!B6</f>
        <v>0.11587891247226277</v>
      </c>
      <c r="C9" s="24">
        <f>'2'!C29/'2'!C6</f>
        <v>5.3465092774366896E-2</v>
      </c>
      <c r="D9" s="24">
        <f>'2'!D29/'2'!D6</f>
        <v>7.6861237991959402E-2</v>
      </c>
      <c r="E9" s="24">
        <f>'2'!E29/'2'!E6</f>
        <v>9.033661606369163E-2</v>
      </c>
      <c r="F9" s="24">
        <f>'2'!F29/'2'!F6</f>
        <v>0.14717887667935436</v>
      </c>
      <c r="G9" s="24">
        <f>'2'!G29/'2'!G6</f>
        <v>0.19444425426273923</v>
      </c>
    </row>
    <row r="10" spans="1:13" x14ac:dyDescent="0.25">
      <c r="A10" t="s">
        <v>63</v>
      </c>
      <c r="B10" s="24">
        <f>'2'!B15/'2'!B6</f>
        <v>0.16927652440588356</v>
      </c>
      <c r="C10" s="24">
        <f>'2'!C15/'2'!C6</f>
        <v>0.15187447222871051</v>
      </c>
      <c r="D10" s="24">
        <f>'2'!D15/'2'!D6</f>
        <v>0.15426988238706815</v>
      </c>
      <c r="E10" s="24">
        <f>'2'!E15/'2'!E6</f>
        <v>0.14697510060868851</v>
      </c>
      <c r="F10" s="24">
        <f>'2'!F15/'2'!F6</f>
        <v>0.226576789443177</v>
      </c>
      <c r="G10" s="24">
        <f>'2'!G15/'2'!G6</f>
        <v>0.25636128736416758</v>
      </c>
      <c r="M10" s="34"/>
    </row>
    <row r="11" spans="1:13" x14ac:dyDescent="0.25">
      <c r="A11" s="7" t="s">
        <v>95</v>
      </c>
      <c r="B11" s="24">
        <f>'2'!B29/('1'!B40+'1'!B24+'1'!B26)</f>
        <v>5.3900137700578291E-2</v>
      </c>
      <c r="C11" s="24">
        <f>'2'!C29/('1'!C40+'1'!C24+'1'!C26)</f>
        <v>2.1849216836157575E-2</v>
      </c>
      <c r="D11" s="24">
        <f>'2'!D29/('1'!D40+'1'!D24+'1'!D26)</f>
        <v>4.7776676007882019E-2</v>
      </c>
      <c r="E11" s="24">
        <f>'2'!E29/('1'!E40+'1'!E24+'1'!E26)</f>
        <v>6.3792380843440355E-2</v>
      </c>
      <c r="F11" s="24">
        <f>'2'!F29/('1'!F40+'1'!F24+'1'!F26)</f>
        <v>7.0074080261508659E-2</v>
      </c>
      <c r="G11" s="24">
        <f>'2'!G29/('1'!G40+'1'!G24+'1'!G26)</f>
        <v>9.6467648748475451E-2</v>
      </c>
      <c r="M11" s="34"/>
    </row>
    <row r="12" spans="1:13" x14ac:dyDescent="0.25">
      <c r="M12" s="34"/>
    </row>
    <row r="13" spans="1:13" x14ac:dyDescent="0.25">
      <c r="M13" s="34"/>
    </row>
    <row r="14" spans="1:13" x14ac:dyDescent="0.25">
      <c r="M14" s="34"/>
    </row>
    <row r="15" spans="1:13" x14ac:dyDescent="0.25">
      <c r="M15" s="34"/>
    </row>
    <row r="16" spans="1:13" x14ac:dyDescent="0.25">
      <c r="M16" s="34"/>
    </row>
    <row r="17" spans="13:13" x14ac:dyDescent="0.25">
      <c r="M17" s="34"/>
    </row>
    <row r="18" spans="13:13" x14ac:dyDescent="0.25">
      <c r="M1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2020-04-11T15:34:23Z</dcterms:modified>
</cp:coreProperties>
</file>