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/vWYmkZsRYxHBN+HIfUiyuHFJJw=="/>
    </ext>
  </extLst>
</workbook>
</file>

<file path=xl/calcChain.xml><?xml version="1.0" encoding="utf-8"?>
<calcChain xmlns="http://schemas.openxmlformats.org/spreadsheetml/2006/main">
  <c r="E7" i="4" l="1"/>
  <c r="H43" i="3"/>
  <c r="G43" i="3"/>
  <c r="F43" i="3"/>
  <c r="E43" i="3"/>
  <c r="D43" i="3"/>
  <c r="C43" i="3"/>
  <c r="B43" i="3"/>
  <c r="E42" i="3"/>
  <c r="G38" i="3"/>
  <c r="G40" i="3" s="1"/>
  <c r="C38" i="3"/>
  <c r="C40" i="3" s="1"/>
  <c r="H36" i="3"/>
  <c r="G36" i="3"/>
  <c r="F36" i="3"/>
  <c r="E36" i="3"/>
  <c r="D36" i="3"/>
  <c r="C36" i="3"/>
  <c r="B36" i="3"/>
  <c r="H21" i="3"/>
  <c r="G21" i="3"/>
  <c r="F21" i="3"/>
  <c r="E21" i="3"/>
  <c r="D21" i="3"/>
  <c r="C21" i="3"/>
  <c r="B21" i="3"/>
  <c r="H10" i="3"/>
  <c r="H42" i="3" s="1"/>
  <c r="G10" i="3"/>
  <c r="G42" i="3" s="1"/>
  <c r="F10" i="3"/>
  <c r="F38" i="3" s="1"/>
  <c r="F40" i="3" s="1"/>
  <c r="E10" i="3"/>
  <c r="E38" i="3" s="1"/>
  <c r="E40" i="3" s="1"/>
  <c r="D10" i="3"/>
  <c r="D42" i="3" s="1"/>
  <c r="C10" i="3"/>
  <c r="C42" i="3" s="1"/>
  <c r="B10" i="3"/>
  <c r="B38" i="3" s="1"/>
  <c r="B40" i="3" s="1"/>
  <c r="H27" i="2"/>
  <c r="G27" i="2"/>
  <c r="F27" i="2"/>
  <c r="E27" i="2"/>
  <c r="D27" i="2"/>
  <c r="C27" i="2"/>
  <c r="B27" i="2"/>
  <c r="H16" i="2"/>
  <c r="G16" i="2"/>
  <c r="F16" i="2"/>
  <c r="E16" i="2"/>
  <c r="D16" i="2"/>
  <c r="C16" i="2"/>
  <c r="B16" i="2"/>
  <c r="E15" i="2"/>
  <c r="E19" i="2" s="1"/>
  <c r="E21" i="2" s="1"/>
  <c r="E24" i="2" s="1"/>
  <c r="H9" i="2"/>
  <c r="G9" i="2"/>
  <c r="F9" i="2"/>
  <c r="E9" i="2"/>
  <c r="D9" i="2"/>
  <c r="C9" i="2"/>
  <c r="B9" i="2"/>
  <c r="H7" i="2"/>
  <c r="H15" i="2" s="1"/>
  <c r="G7" i="2"/>
  <c r="G15" i="2" s="1"/>
  <c r="F7" i="2"/>
  <c r="F15" i="2" s="1"/>
  <c r="E7" i="2"/>
  <c r="D7" i="2"/>
  <c r="D15" i="2" s="1"/>
  <c r="C7" i="2"/>
  <c r="C15" i="2" s="1"/>
  <c r="B7" i="2"/>
  <c r="B15" i="2" s="1"/>
  <c r="H54" i="1"/>
  <c r="G54" i="1"/>
  <c r="F54" i="1"/>
  <c r="E54" i="1"/>
  <c r="D54" i="1"/>
  <c r="C54" i="1"/>
  <c r="B54" i="1"/>
  <c r="E53" i="1"/>
  <c r="H45" i="1"/>
  <c r="H7" i="4" s="1"/>
  <c r="G45" i="1"/>
  <c r="F45" i="1"/>
  <c r="F51" i="1" s="1"/>
  <c r="E45" i="1"/>
  <c r="D45" i="1"/>
  <c r="D7" i="4" s="1"/>
  <c r="C45" i="1"/>
  <c r="B45" i="1"/>
  <c r="B51" i="1" s="1"/>
  <c r="F43" i="1"/>
  <c r="B43" i="1"/>
  <c r="H30" i="1"/>
  <c r="G30" i="1"/>
  <c r="F30" i="1"/>
  <c r="E30" i="1"/>
  <c r="D30" i="1"/>
  <c r="C30" i="1"/>
  <c r="B30" i="1"/>
  <c r="H24" i="1"/>
  <c r="H43" i="1" s="1"/>
  <c r="H51" i="1" s="1"/>
  <c r="G24" i="1"/>
  <c r="G43" i="1" s="1"/>
  <c r="F24" i="1"/>
  <c r="E24" i="1"/>
  <c r="E43" i="1" s="1"/>
  <c r="D24" i="1"/>
  <c r="D43" i="1" s="1"/>
  <c r="D51" i="1" s="1"/>
  <c r="C24" i="1"/>
  <c r="C43" i="1" s="1"/>
  <c r="B24" i="1"/>
  <c r="G20" i="1"/>
  <c r="C20" i="1"/>
  <c r="H11" i="1"/>
  <c r="H8" i="4" s="1"/>
  <c r="G11" i="1"/>
  <c r="G8" i="4" s="1"/>
  <c r="F11" i="1"/>
  <c r="F8" i="4" s="1"/>
  <c r="E11" i="1"/>
  <c r="E8" i="4" s="1"/>
  <c r="D11" i="1"/>
  <c r="D8" i="4" s="1"/>
  <c r="C11" i="1"/>
  <c r="C8" i="4" s="1"/>
  <c r="B11" i="1"/>
  <c r="B8" i="4" s="1"/>
  <c r="H6" i="1"/>
  <c r="H20" i="1" s="1"/>
  <c r="G6" i="1"/>
  <c r="F6" i="1"/>
  <c r="F20" i="1" s="1"/>
  <c r="E6" i="1"/>
  <c r="E20" i="1" s="1"/>
  <c r="D6" i="1"/>
  <c r="D20" i="1" s="1"/>
  <c r="C6" i="1"/>
  <c r="B6" i="1"/>
  <c r="B20" i="1" s="1"/>
  <c r="C51" i="1" l="1"/>
  <c r="G51" i="1"/>
  <c r="D19" i="2"/>
  <c r="D21" i="2" s="1"/>
  <c r="D24" i="2" s="1"/>
  <c r="D10" i="4"/>
  <c r="H10" i="4"/>
  <c r="H19" i="2"/>
  <c r="H21" i="2" s="1"/>
  <c r="H24" i="2" s="1"/>
  <c r="E26" i="2"/>
  <c r="E11" i="4"/>
  <c r="E9" i="4"/>
  <c r="E5" i="4"/>
  <c r="E6" i="4"/>
  <c r="G10" i="4"/>
  <c r="G19" i="2"/>
  <c r="G21" i="2" s="1"/>
  <c r="G24" i="2" s="1"/>
  <c r="C10" i="4"/>
  <c r="C19" i="2"/>
  <c r="C21" i="2" s="1"/>
  <c r="C24" i="2" s="1"/>
  <c r="E51" i="1"/>
  <c r="B19" i="2"/>
  <c r="B21" i="2" s="1"/>
  <c r="B24" i="2" s="1"/>
  <c r="B10" i="4"/>
  <c r="F19" i="2"/>
  <c r="F21" i="2" s="1"/>
  <c r="F24" i="2" s="1"/>
  <c r="F10" i="4"/>
  <c r="B53" i="1"/>
  <c r="F53" i="1"/>
  <c r="D38" i="3"/>
  <c r="D40" i="3" s="1"/>
  <c r="H38" i="3"/>
  <c r="H40" i="3" s="1"/>
  <c r="B42" i="3"/>
  <c r="F42" i="3"/>
  <c r="B7" i="4"/>
  <c r="F7" i="4"/>
  <c r="E10" i="4"/>
  <c r="C53" i="1"/>
  <c r="G53" i="1"/>
  <c r="C7" i="4"/>
  <c r="G7" i="4"/>
  <c r="D53" i="1"/>
  <c r="H53" i="1"/>
  <c r="F9" i="4" l="1"/>
  <c r="F5" i="4"/>
  <c r="F6" i="4"/>
  <c r="F11" i="4"/>
  <c r="F26" i="2"/>
  <c r="C6" i="4"/>
  <c r="C9" i="4"/>
  <c r="C11" i="4"/>
  <c r="C5" i="4"/>
  <c r="C26" i="2"/>
  <c r="D11" i="4"/>
  <c r="D26" i="2"/>
  <c r="D6" i="4"/>
  <c r="D9" i="4"/>
  <c r="D5" i="4"/>
  <c r="H11" i="4"/>
  <c r="H6" i="4"/>
  <c r="H26" i="2"/>
  <c r="H9" i="4"/>
  <c r="H5" i="4"/>
  <c r="B9" i="4"/>
  <c r="B5" i="4"/>
  <c r="B6" i="4"/>
  <c r="B26" i="2"/>
  <c r="B11" i="4"/>
  <c r="G6" i="4"/>
  <c r="G5" i="4"/>
  <c r="G11" i="4"/>
  <c r="G9" i="4"/>
  <c r="G26" i="2"/>
</calcChain>
</file>

<file path=xl/sharedStrings.xml><?xml version="1.0" encoding="utf-8"?>
<sst xmlns="http://schemas.openxmlformats.org/spreadsheetml/2006/main" count="110" uniqueCount="100">
  <si>
    <t>IFAD Autos Limited</t>
  </si>
  <si>
    <t>Income Statement</t>
  </si>
  <si>
    <t>Cash Flow Statement</t>
  </si>
  <si>
    <t>Balance Sheet</t>
  </si>
  <si>
    <t>As at year end</t>
  </si>
  <si>
    <t>ASSETS</t>
  </si>
  <si>
    <t>Net Revenues</t>
  </si>
  <si>
    <t>Net Cash Flows - Operating Activities</t>
  </si>
  <si>
    <t>NON CURRENT ASSETS</t>
  </si>
  <si>
    <t>Cash Received from Turnover</t>
  </si>
  <si>
    <t>Cost of goods sold</t>
  </si>
  <si>
    <t>Payment for Cost and Other Expenses</t>
  </si>
  <si>
    <t>Gross Profit</t>
  </si>
  <si>
    <t>Interest Paid</t>
  </si>
  <si>
    <t xml:space="preserve">Property,Plant  and  Equipment </t>
  </si>
  <si>
    <t>Income Tax Paid</t>
  </si>
  <si>
    <t>Construction WIP</t>
  </si>
  <si>
    <t>Investment in Shares</t>
  </si>
  <si>
    <t>Operating Incomes/Expenses</t>
  </si>
  <si>
    <t>CURRENT ASSETS</t>
  </si>
  <si>
    <t>Administrative Expenses</t>
  </si>
  <si>
    <t>Selling Expenses</t>
  </si>
  <si>
    <t>Net Cash Flows - Investment Activities</t>
  </si>
  <si>
    <t>Investment in Share</t>
  </si>
  <si>
    <t>Distribution Expenses</t>
  </si>
  <si>
    <t xml:space="preserve">Acquisition of Fixed Assets </t>
  </si>
  <si>
    <t>Inventories</t>
  </si>
  <si>
    <t>Other Income</t>
  </si>
  <si>
    <t>Disposal of Fixed Asset</t>
  </si>
  <si>
    <t>Advances,  Deposits and Prepayments</t>
  </si>
  <si>
    <t>Accounts Receivable</t>
  </si>
  <si>
    <t>Operating Profit</t>
  </si>
  <si>
    <t>Investment in Shares Disposed/Acquired</t>
  </si>
  <si>
    <t>Cash and Cash Equivalents</t>
  </si>
  <si>
    <t>Advance against Flat Purchase</t>
  </si>
  <si>
    <t>Non-Operating Income/(Expenses)</t>
  </si>
  <si>
    <t>Advance against non-current assets held for sale</t>
  </si>
  <si>
    <t>Non-current assets held for sale</t>
  </si>
  <si>
    <t>Dividend Income</t>
  </si>
  <si>
    <t>Financial Cost</t>
  </si>
  <si>
    <t>Realized Gain/Loss on Investing in Shares</t>
  </si>
  <si>
    <t>Non Operating Income</t>
  </si>
  <si>
    <t>Profit Before contribution to WPPF</t>
  </si>
  <si>
    <t>Contribution to WPPF</t>
  </si>
  <si>
    <t>Net Cash Flows - Financing Activities</t>
  </si>
  <si>
    <t>Liabilities and Capital</t>
  </si>
  <si>
    <t>Proceeds from Issuance of Share</t>
  </si>
  <si>
    <t>Profit Before Taxation</t>
  </si>
  <si>
    <t>Share Premium</t>
  </si>
  <si>
    <t>Liabilities</t>
  </si>
  <si>
    <t>Rights issue expense</t>
  </si>
  <si>
    <t>Non Current Liabilities</t>
  </si>
  <si>
    <t>IPO Expense Paid</t>
  </si>
  <si>
    <t>Provision for Taxation</t>
  </si>
  <si>
    <t>Uncollected IPO Subscription</t>
  </si>
  <si>
    <t>Net Profit</t>
  </si>
  <si>
    <t>Long Term Loan</t>
  </si>
  <si>
    <t>Unallocated IPO and Rights shares subscription</t>
  </si>
  <si>
    <t>Leasehold Obligations</t>
  </si>
  <si>
    <t>Short term Bank Loan Received/Paid</t>
  </si>
  <si>
    <t>Security Deposits</t>
  </si>
  <si>
    <t>Earnings per share (par value Taka 10)</t>
  </si>
  <si>
    <t>Deferred tax Liability</t>
  </si>
  <si>
    <t>Inter Company Current Account</t>
  </si>
  <si>
    <t>Current Liabilities</t>
  </si>
  <si>
    <t>Dividend Paid</t>
  </si>
  <si>
    <t>Term Loan Received/Repaid</t>
  </si>
  <si>
    <t>Account Payable</t>
  </si>
  <si>
    <t>Leasehold Obligation Received/Paid</t>
  </si>
  <si>
    <t>Shares to Calculate EPS</t>
  </si>
  <si>
    <t>Security Deposit Received/Paid</t>
  </si>
  <si>
    <t>Accruals and Provisions</t>
  </si>
  <si>
    <t>Bank Loans and Credits</t>
  </si>
  <si>
    <t>Andvances against Sales</t>
  </si>
  <si>
    <t>Net Change in Cash Flows</t>
  </si>
  <si>
    <t>Current Portion of Long Term Loans</t>
  </si>
  <si>
    <t>Current Portion of Leasehold Obligations</t>
  </si>
  <si>
    <t>Cash and Cash Equivalents at Beginning Period</t>
  </si>
  <si>
    <t>Dividend Payable</t>
  </si>
  <si>
    <t>Cash and Cash Equivalents at End of Period</t>
  </si>
  <si>
    <t>Provision for income tax</t>
  </si>
  <si>
    <t>Provision for expenses</t>
  </si>
  <si>
    <t>Net Operating Cash Flow Per Share</t>
  </si>
  <si>
    <t>Unclaimed Dividend</t>
  </si>
  <si>
    <t>Shares to Calculate NOCFPS</t>
  </si>
  <si>
    <t>Shareholders’ Equity</t>
  </si>
  <si>
    <t>Issued, Subscribed and Paid up Capital</t>
  </si>
  <si>
    <t>Revaluation Surplus</t>
  </si>
  <si>
    <t>Retained Earnings</t>
  </si>
  <si>
    <t>Other Comprehensive Income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</si>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</sst>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9" x14ac:knownFonts="1">
    <font>
      <sz val="11"/>
      <color theme="1"/>
      <name val="Arial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5" fillId="0" borderId="0" xfId="0" applyFont="1"/>
    <xf numFmtId="41" fontId="2" fillId="0" borderId="1" xfId="0" applyNumberFormat="1" applyFont="1" applyBorder="1"/>
    <xf numFmtId="41" fontId="3" fillId="0" borderId="0" xfId="0" applyNumberFormat="1" applyFont="1"/>
    <xf numFmtId="0" fontId="6" fillId="0" borderId="0" xfId="0" applyFont="1"/>
    <xf numFmtId="41" fontId="3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3" fillId="0" borderId="3" xfId="0" applyFont="1" applyBorder="1"/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41" fontId="3" fillId="0" borderId="3" xfId="0" applyNumberFormat="1" applyFont="1" applyBorder="1"/>
    <xf numFmtId="165" fontId="3" fillId="0" borderId="4" xfId="0" applyNumberFormat="1" applyFont="1" applyBorder="1"/>
    <xf numFmtId="165" fontId="2" fillId="0" borderId="0" xfId="0" applyNumberFormat="1" applyFont="1"/>
    <xf numFmtId="165" fontId="3" fillId="0" borderId="0" xfId="0" applyNumberFormat="1" applyFont="1"/>
    <xf numFmtId="41" fontId="8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4.5" customWidth="1"/>
    <col min="2" max="2" width="14.5" customWidth="1"/>
    <col min="3" max="7" width="13.375" customWidth="1"/>
    <col min="8" max="8" width="14.5" customWidth="1"/>
    <col min="9" max="26" width="7.625" customWidth="1"/>
  </cols>
  <sheetData>
    <row r="1" spans="1:26" x14ac:dyDescent="0.25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6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8" t="s">
        <v>8</v>
      </c>
      <c r="B6" s="10">
        <f t="shared" ref="B6:H6" si="0">SUM(B7:B9)</f>
        <v>1863729922</v>
      </c>
      <c r="C6" s="10">
        <f t="shared" si="0"/>
        <v>2012420444</v>
      </c>
      <c r="D6" s="10">
        <f t="shared" si="0"/>
        <v>2137852557</v>
      </c>
      <c r="E6" s="10">
        <f t="shared" si="0"/>
        <v>2459265941</v>
      </c>
      <c r="F6" s="10">
        <f t="shared" si="0"/>
        <v>2491899293</v>
      </c>
      <c r="G6" s="10">
        <f t="shared" si="0"/>
        <v>2749561939</v>
      </c>
      <c r="H6" s="10">
        <f t="shared" si="0"/>
        <v>2918365362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14</v>
      </c>
      <c r="B7" s="2">
        <v>1863729922</v>
      </c>
      <c r="C7" s="2">
        <v>2012420444</v>
      </c>
      <c r="D7" s="2">
        <v>2137852557</v>
      </c>
      <c r="E7" s="2">
        <v>2412285156</v>
      </c>
      <c r="F7" s="2">
        <v>2461762232</v>
      </c>
      <c r="G7" s="2">
        <v>2654552103</v>
      </c>
      <c r="H7" s="2">
        <v>2596253798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16</v>
      </c>
      <c r="B8" s="2">
        <v>0</v>
      </c>
      <c r="C8" s="2">
        <v>0</v>
      </c>
      <c r="D8" s="2">
        <v>0</v>
      </c>
      <c r="E8" s="2">
        <v>46980785</v>
      </c>
      <c r="F8" s="2">
        <v>30137061</v>
      </c>
      <c r="G8" s="2">
        <v>39009836</v>
      </c>
      <c r="H8" s="2">
        <v>266111564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17</v>
      </c>
      <c r="B9" s="2">
        <v>0</v>
      </c>
      <c r="C9" s="2">
        <v>0</v>
      </c>
      <c r="D9" s="2">
        <v>0</v>
      </c>
      <c r="E9" s="2">
        <v>0</v>
      </c>
      <c r="F9" s="2"/>
      <c r="G9" s="2">
        <v>56000000</v>
      </c>
      <c r="H9" s="2">
        <v>56000000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8" t="s">
        <v>19</v>
      </c>
      <c r="B11" s="10">
        <f t="shared" ref="B11:H11" si="1">SUM(B12:B16)</f>
        <v>8507986074</v>
      </c>
      <c r="C11" s="10">
        <f t="shared" si="1"/>
        <v>9336628033</v>
      </c>
      <c r="D11" s="10">
        <f t="shared" si="1"/>
        <v>13177336843</v>
      </c>
      <c r="E11" s="10">
        <f t="shared" si="1"/>
        <v>14167171367</v>
      </c>
      <c r="F11" s="10">
        <f t="shared" si="1"/>
        <v>16677706757</v>
      </c>
      <c r="G11" s="10">
        <f t="shared" si="1"/>
        <v>19372265608</v>
      </c>
      <c r="H11" s="10">
        <f t="shared" si="1"/>
        <v>26061907634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23</v>
      </c>
      <c r="B12" s="2">
        <v>211333371</v>
      </c>
      <c r="C12" s="2">
        <v>205534234</v>
      </c>
      <c r="D12" s="2">
        <v>218907361</v>
      </c>
      <c r="E12" s="2">
        <v>835414619</v>
      </c>
      <c r="F12" s="2">
        <v>422560958</v>
      </c>
      <c r="G12" s="2">
        <v>1128210719</v>
      </c>
      <c r="H12" s="2">
        <v>103693304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26</v>
      </c>
      <c r="B13" s="2">
        <v>230934464</v>
      </c>
      <c r="C13" s="2">
        <v>341567943</v>
      </c>
      <c r="D13" s="2">
        <v>508319790</v>
      </c>
      <c r="E13" s="2">
        <v>249370475</v>
      </c>
      <c r="F13" s="2">
        <v>954286529</v>
      </c>
      <c r="G13" s="2">
        <v>15303181783</v>
      </c>
      <c r="H13" s="2">
        <v>1447119917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29</v>
      </c>
      <c r="B14" s="2">
        <v>801820812</v>
      </c>
      <c r="C14" s="2">
        <v>786953245</v>
      </c>
      <c r="D14" s="2">
        <v>1033058744</v>
      </c>
      <c r="E14" s="2">
        <v>835992502</v>
      </c>
      <c r="F14" s="2">
        <v>816670626</v>
      </c>
      <c r="G14" s="2">
        <v>350024070</v>
      </c>
      <c r="H14" s="2">
        <v>1954030552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30</v>
      </c>
      <c r="B15" s="2">
        <v>6520813303</v>
      </c>
      <c r="C15" s="2">
        <v>7177340422</v>
      </c>
      <c r="D15" s="2">
        <v>9976863956</v>
      </c>
      <c r="E15" s="2">
        <v>10718842427</v>
      </c>
      <c r="F15" s="2">
        <v>12913400516</v>
      </c>
      <c r="G15" s="2">
        <v>1048123172</v>
      </c>
      <c r="H15" s="2">
        <v>19735516498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33</v>
      </c>
      <c r="B16" s="2">
        <v>743084124</v>
      </c>
      <c r="C16" s="2">
        <v>825232189</v>
      </c>
      <c r="D16" s="2">
        <v>1440186992</v>
      </c>
      <c r="E16" s="2">
        <v>1527551344</v>
      </c>
      <c r="F16" s="2">
        <v>1570788128</v>
      </c>
      <c r="G16" s="2">
        <v>1542725864</v>
      </c>
      <c r="H16" s="2">
        <v>2821547363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8" t="s">
        <v>37</v>
      </c>
      <c r="B18" s="10"/>
      <c r="C18" s="10"/>
      <c r="D18" s="10"/>
      <c r="E18" s="10"/>
      <c r="F18" s="2">
        <v>53223916</v>
      </c>
      <c r="G18" s="2">
        <v>53223916</v>
      </c>
      <c r="H18" s="10"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0"/>
      <c r="B20" s="10">
        <f t="shared" ref="B20:E20" si="2">SUM(B6,B11)</f>
        <v>10371715996</v>
      </c>
      <c r="C20" s="10">
        <f t="shared" si="2"/>
        <v>11349048477</v>
      </c>
      <c r="D20" s="10">
        <f t="shared" si="2"/>
        <v>15315189400</v>
      </c>
      <c r="E20" s="10">
        <f t="shared" si="2"/>
        <v>16626437308</v>
      </c>
      <c r="F20" s="10">
        <f>SUM(F6,F11,F18)-1</f>
        <v>19222829965</v>
      </c>
      <c r="G20" s="10">
        <f>SUM(G6,G11,G18)</f>
        <v>22175051463</v>
      </c>
      <c r="H20" s="10">
        <f>SUM(H6,H11)</f>
        <v>28980272996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5" t="s">
        <v>45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6" t="s">
        <v>49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8" t="s">
        <v>51</v>
      </c>
      <c r="B24" s="10">
        <f t="shared" ref="B24:H24" si="3">SUM(B25:B28)</f>
        <v>5372349531</v>
      </c>
      <c r="C24" s="10">
        <f t="shared" si="3"/>
        <v>6099199730</v>
      </c>
      <c r="D24" s="10">
        <f t="shared" si="3"/>
        <v>9237419768</v>
      </c>
      <c r="E24" s="10">
        <f t="shared" si="3"/>
        <v>6008700394</v>
      </c>
      <c r="F24" s="10">
        <f t="shared" si="3"/>
        <v>6252027631</v>
      </c>
      <c r="G24" s="10">
        <f t="shared" si="3"/>
        <v>6775760596</v>
      </c>
      <c r="H24" s="10">
        <f t="shared" si="3"/>
        <v>8198448576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56</v>
      </c>
      <c r="B25" s="2">
        <v>740170451</v>
      </c>
      <c r="C25" s="2">
        <v>755406869</v>
      </c>
      <c r="D25" s="2">
        <v>581113747</v>
      </c>
      <c r="E25" s="2">
        <v>94348783</v>
      </c>
      <c r="F25" s="2">
        <v>303908351</v>
      </c>
      <c r="G25" s="2">
        <v>745114379</v>
      </c>
      <c r="H25" s="2">
        <v>588033956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58</v>
      </c>
      <c r="B26" s="2">
        <v>4618144080</v>
      </c>
      <c r="C26" s="2">
        <v>5329017861</v>
      </c>
      <c r="D26" s="2">
        <v>8641126021</v>
      </c>
      <c r="E26" s="2">
        <v>5899266611</v>
      </c>
      <c r="F26" s="2">
        <v>5738331458</v>
      </c>
      <c r="G26" s="2">
        <v>5794735303</v>
      </c>
      <c r="H26" s="2">
        <v>7375241258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60</v>
      </c>
      <c r="B27" s="2">
        <v>14035000</v>
      </c>
      <c r="C27" s="2">
        <v>14775000</v>
      </c>
      <c r="D27" s="2">
        <v>15180000</v>
      </c>
      <c r="E27" s="2">
        <v>15085000</v>
      </c>
      <c r="F27" s="2">
        <v>14925000</v>
      </c>
      <c r="G27" s="2">
        <v>14895000</v>
      </c>
      <c r="H27" s="2">
        <v>13250000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62</v>
      </c>
      <c r="B28" s="2">
        <v>0</v>
      </c>
      <c r="C28" s="2">
        <v>0</v>
      </c>
      <c r="D28" s="2">
        <v>0</v>
      </c>
      <c r="E28" s="2">
        <v>0</v>
      </c>
      <c r="F28" s="2">
        <v>194862822</v>
      </c>
      <c r="G28" s="2">
        <v>221015914</v>
      </c>
      <c r="H28" s="2">
        <v>221923362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8" t="s">
        <v>64</v>
      </c>
      <c r="B30" s="10">
        <f t="shared" ref="B30:E30" si="4">SUM(B31:B41)</f>
        <v>1659750325</v>
      </c>
      <c r="C30" s="10">
        <f t="shared" si="4"/>
        <v>1590111150</v>
      </c>
      <c r="D30" s="10">
        <f t="shared" si="4"/>
        <v>1941725779</v>
      </c>
      <c r="E30" s="10">
        <f t="shared" si="4"/>
        <v>5556824520</v>
      </c>
      <c r="F30" s="10">
        <f t="shared" ref="F30:G30" si="5">SUM(F31:F42)</f>
        <v>7950017161</v>
      </c>
      <c r="G30" s="10">
        <f t="shared" si="5"/>
        <v>9396820129</v>
      </c>
      <c r="H30" s="10">
        <f>SUM(H31:H41)</f>
        <v>12157913573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67</v>
      </c>
      <c r="B31" s="2">
        <v>89390608</v>
      </c>
      <c r="C31" s="2">
        <v>75269825</v>
      </c>
      <c r="D31" s="2">
        <v>106704000</v>
      </c>
      <c r="E31" s="2">
        <v>37240433</v>
      </c>
      <c r="F31" s="2">
        <v>22118437</v>
      </c>
      <c r="G31" s="2">
        <v>117046463</v>
      </c>
      <c r="H31" s="2">
        <v>1267264883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54</v>
      </c>
      <c r="B32" s="2">
        <v>0</v>
      </c>
      <c r="C32" s="2">
        <v>0</v>
      </c>
      <c r="D32" s="2">
        <v>0</v>
      </c>
      <c r="E32" s="2">
        <v>4779100</v>
      </c>
      <c r="F32" s="2">
        <v>1919400</v>
      </c>
      <c r="G32" s="2">
        <v>2370000</v>
      </c>
      <c r="H32" s="2">
        <v>2632976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71</v>
      </c>
      <c r="B33" s="2">
        <v>404217439</v>
      </c>
      <c r="C33" s="2">
        <v>277214484</v>
      </c>
      <c r="D33" s="2">
        <v>548323059</v>
      </c>
      <c r="E33" s="2">
        <v>482436877</v>
      </c>
      <c r="F33" s="2">
        <v>475353516</v>
      </c>
      <c r="G33" s="2">
        <v>862929245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72</v>
      </c>
      <c r="B34" s="2">
        <v>1021568909</v>
      </c>
      <c r="C34" s="2">
        <v>1006507416</v>
      </c>
      <c r="D34" s="2">
        <v>1185448270</v>
      </c>
      <c r="E34" s="2">
        <v>1585997680</v>
      </c>
      <c r="F34" s="2">
        <v>3612926099</v>
      </c>
      <c r="G34" s="2">
        <v>2977244598</v>
      </c>
      <c r="H34" s="2">
        <v>4418010519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73</v>
      </c>
      <c r="B35" s="2">
        <v>144573369</v>
      </c>
      <c r="C35" s="2">
        <v>231119425</v>
      </c>
      <c r="D35" s="2">
        <v>101250450</v>
      </c>
      <c r="E35" s="2">
        <v>19030000</v>
      </c>
      <c r="F35" s="2">
        <v>70720655</v>
      </c>
      <c r="G35" s="2">
        <v>69287515</v>
      </c>
      <c r="H35" s="2">
        <v>17682820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75</v>
      </c>
      <c r="B36" s="2">
        <v>0</v>
      </c>
      <c r="C36" s="2">
        <v>0</v>
      </c>
      <c r="D36" s="2">
        <v>0</v>
      </c>
      <c r="E36" s="2">
        <v>150698834</v>
      </c>
      <c r="F36" s="2">
        <v>183865403</v>
      </c>
      <c r="G36" s="2">
        <v>216860147</v>
      </c>
      <c r="H36" s="2">
        <v>118675177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76</v>
      </c>
      <c r="B37" s="2">
        <v>0</v>
      </c>
      <c r="C37" s="2">
        <v>0</v>
      </c>
      <c r="D37" s="2">
        <v>0</v>
      </c>
      <c r="E37" s="2">
        <v>3246641596</v>
      </c>
      <c r="F37" s="2">
        <v>3582767780</v>
      </c>
      <c r="G37" s="2">
        <v>5150024823</v>
      </c>
      <c r="H37" s="2">
        <v>5107415791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78</v>
      </c>
      <c r="B38" s="2"/>
      <c r="C38" s="2"/>
      <c r="D38" s="2"/>
      <c r="E38" s="2"/>
      <c r="F38" s="2"/>
      <c r="G38" s="2"/>
      <c r="H38" s="2">
        <v>772816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80</v>
      </c>
      <c r="B39" s="2"/>
      <c r="C39" s="2"/>
      <c r="D39" s="2"/>
      <c r="E39" s="2"/>
      <c r="F39" s="2"/>
      <c r="G39" s="2"/>
      <c r="H39" s="2">
        <v>1079640866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81</v>
      </c>
      <c r="B40" s="2"/>
      <c r="C40" s="2"/>
      <c r="D40" s="2"/>
      <c r="E40" s="2"/>
      <c r="F40" s="2"/>
      <c r="G40" s="2"/>
      <c r="H40" s="2">
        <v>145817725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63</v>
      </c>
      <c r="B41" s="2">
        <v>0</v>
      </c>
      <c r="C41" s="2">
        <v>0</v>
      </c>
      <c r="D41" s="2">
        <v>0</v>
      </c>
      <c r="E41" s="2">
        <v>30000000</v>
      </c>
      <c r="F41" s="2">
        <v>0</v>
      </c>
      <c r="G41" s="2"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83</v>
      </c>
      <c r="B42" s="2"/>
      <c r="C42" s="2"/>
      <c r="D42" s="2"/>
      <c r="E42" s="2"/>
      <c r="F42" s="2">
        <v>345871</v>
      </c>
      <c r="G42" s="2">
        <v>1057338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0"/>
      <c r="B43" s="10">
        <f t="shared" ref="B43:H43" si="6">B24+B30</f>
        <v>7032099856</v>
      </c>
      <c r="C43" s="10">
        <f t="shared" si="6"/>
        <v>7689310880</v>
      </c>
      <c r="D43" s="10">
        <f t="shared" si="6"/>
        <v>11179145547</v>
      </c>
      <c r="E43" s="10">
        <f t="shared" si="6"/>
        <v>11565524914</v>
      </c>
      <c r="F43" s="10">
        <f t="shared" si="6"/>
        <v>14202044792</v>
      </c>
      <c r="G43" s="10">
        <f t="shared" si="6"/>
        <v>16172580725</v>
      </c>
      <c r="H43" s="10">
        <f t="shared" si="6"/>
        <v>20356362149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0"/>
      <c r="B44" s="10"/>
      <c r="C44" s="10"/>
      <c r="D44" s="10"/>
      <c r="E44" s="10"/>
      <c r="F44" s="1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8" t="s">
        <v>85</v>
      </c>
      <c r="B45" s="10">
        <f t="shared" ref="B45:H45" si="7">SUM(B46:B50)</f>
        <v>3339616141</v>
      </c>
      <c r="C45" s="10">
        <f t="shared" si="7"/>
        <v>3659737598</v>
      </c>
      <c r="D45" s="10">
        <f t="shared" si="7"/>
        <v>4136043853</v>
      </c>
      <c r="E45" s="10">
        <f t="shared" si="7"/>
        <v>5060912394</v>
      </c>
      <c r="F45" s="10">
        <f t="shared" si="7"/>
        <v>5020785173</v>
      </c>
      <c r="G45" s="10">
        <f t="shared" si="7"/>
        <v>6002470738</v>
      </c>
      <c r="H45" s="10">
        <f t="shared" si="7"/>
        <v>8624240847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86</v>
      </c>
      <c r="B46" s="2">
        <v>500000000</v>
      </c>
      <c r="C46" s="2">
        <v>625000000</v>
      </c>
      <c r="D46" s="2">
        <v>937500000</v>
      </c>
      <c r="E46" s="2">
        <v>1150000000</v>
      </c>
      <c r="F46" s="2">
        <v>1495000000</v>
      </c>
      <c r="G46" s="2">
        <v>1554800000</v>
      </c>
      <c r="H46" s="2">
        <v>2254460000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48</v>
      </c>
      <c r="B47" s="2">
        <v>0</v>
      </c>
      <c r="C47" s="2">
        <v>0</v>
      </c>
      <c r="D47" s="2">
        <v>0</v>
      </c>
      <c r="E47" s="2">
        <v>388330508</v>
      </c>
      <c r="F47" s="2">
        <v>388330508</v>
      </c>
      <c r="G47" s="2">
        <v>388330508</v>
      </c>
      <c r="H47" s="2">
        <v>990799620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 t="s">
        <v>87</v>
      </c>
      <c r="B48" s="2">
        <v>1577722823</v>
      </c>
      <c r="C48" s="2">
        <v>1577722823</v>
      </c>
      <c r="D48" s="2">
        <v>1577722823</v>
      </c>
      <c r="E48" s="2">
        <v>1551640198</v>
      </c>
      <c r="F48" s="2">
        <v>1004201992</v>
      </c>
      <c r="G48" s="2">
        <v>1002368697</v>
      </c>
      <c r="H48" s="2">
        <v>928700587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88</v>
      </c>
      <c r="B49" s="2">
        <v>1261893318</v>
      </c>
      <c r="C49" s="2">
        <v>1457014775</v>
      </c>
      <c r="D49" s="2">
        <v>1620821030</v>
      </c>
      <c r="E49" s="2">
        <v>1970941688</v>
      </c>
      <c r="F49" s="2">
        <v>2133252673</v>
      </c>
      <c r="G49" s="2">
        <v>3043137321</v>
      </c>
      <c r="H49" s="2">
        <v>4472004876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 t="s">
        <v>89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13834212</v>
      </c>
      <c r="H50" s="2">
        <v>-21724236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0"/>
      <c r="B51" s="10">
        <f>B45+B43-1</f>
        <v>10371715996</v>
      </c>
      <c r="C51" s="10">
        <f t="shared" ref="C51:H51" si="8">C45+C43</f>
        <v>11349048478</v>
      </c>
      <c r="D51" s="10">
        <f t="shared" si="8"/>
        <v>15315189400</v>
      </c>
      <c r="E51" s="10">
        <f t="shared" si="8"/>
        <v>16626437308</v>
      </c>
      <c r="F51" s="10">
        <f t="shared" si="8"/>
        <v>19222829965</v>
      </c>
      <c r="G51" s="10">
        <f t="shared" si="8"/>
        <v>22175051463</v>
      </c>
      <c r="H51" s="10">
        <f t="shared" si="8"/>
        <v>28980602996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7" t="s">
        <v>90</v>
      </c>
      <c r="B53" s="20">
        <f t="shared" ref="B53:H53" si="9">B45/(B46/10)</f>
        <v>66.792322819999995</v>
      </c>
      <c r="C53" s="20">
        <f t="shared" si="9"/>
        <v>58.555801568</v>
      </c>
      <c r="D53" s="20">
        <f t="shared" si="9"/>
        <v>44.117801098666668</v>
      </c>
      <c r="E53" s="20">
        <f t="shared" si="9"/>
        <v>44.007933860869564</v>
      </c>
      <c r="F53" s="20">
        <f t="shared" si="9"/>
        <v>33.583847311036791</v>
      </c>
      <c r="G53" s="20">
        <f t="shared" si="9"/>
        <v>38.606063403653202</v>
      </c>
      <c r="H53" s="20">
        <f t="shared" si="9"/>
        <v>38.254131131179975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7" t="s">
        <v>91</v>
      </c>
      <c r="B54" s="2">
        <f t="shared" ref="B54:H54" si="10">B46/10</f>
        <v>50000000</v>
      </c>
      <c r="C54" s="2">
        <f t="shared" si="10"/>
        <v>62500000</v>
      </c>
      <c r="D54" s="2">
        <f t="shared" si="10"/>
        <v>93750000</v>
      </c>
      <c r="E54" s="2">
        <f t="shared" si="10"/>
        <v>115000000</v>
      </c>
      <c r="F54" s="2">
        <f t="shared" si="10"/>
        <v>149500000</v>
      </c>
      <c r="G54" s="2">
        <f t="shared" si="10"/>
        <v>155480000</v>
      </c>
      <c r="H54" s="2">
        <f t="shared" si="10"/>
        <v>225446000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1"/>
      <c r="C58" s="21"/>
      <c r="D58" s="21"/>
      <c r="E58" s="21"/>
      <c r="F58" s="21"/>
      <c r="G58" s="21"/>
      <c r="H58" s="2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8.25" customWidth="1"/>
    <col min="2" max="6" width="15.75" customWidth="1"/>
    <col min="7" max="8" width="16.625" customWidth="1"/>
    <col min="9" max="10" width="8.125" customWidth="1"/>
    <col min="11" max="11" width="9" customWidth="1"/>
    <col min="12" max="26" width="7.625" customWidth="1"/>
  </cols>
  <sheetData>
    <row r="1" spans="1:26" x14ac:dyDescent="0.25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7" t="s">
        <v>6</v>
      </c>
      <c r="B5" s="2">
        <v>4152476029</v>
      </c>
      <c r="C5" s="2">
        <v>4306384984</v>
      </c>
      <c r="D5" s="2">
        <v>8152791865</v>
      </c>
      <c r="E5" s="2">
        <v>5057046311</v>
      </c>
      <c r="F5" s="2">
        <v>6932578110</v>
      </c>
      <c r="G5" s="2">
        <v>10239393588</v>
      </c>
      <c r="H5" s="2">
        <v>15004634671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10</v>
      </c>
      <c r="B6" s="9">
        <v>3441510631</v>
      </c>
      <c r="C6" s="9">
        <v>3544125046</v>
      </c>
      <c r="D6" s="9">
        <v>6985029943</v>
      </c>
      <c r="E6" s="9">
        <v>4213242610</v>
      </c>
      <c r="F6" s="9">
        <v>5707340829</v>
      </c>
      <c r="G6" s="9">
        <v>8399327650</v>
      </c>
      <c r="H6" s="2">
        <v>12137895792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7" t="s">
        <v>12</v>
      </c>
      <c r="B7" s="10">
        <f t="shared" ref="B7:H7" si="0">B5-B6</f>
        <v>710965398</v>
      </c>
      <c r="C7" s="10">
        <f t="shared" si="0"/>
        <v>762259938</v>
      </c>
      <c r="D7" s="10">
        <f t="shared" si="0"/>
        <v>1167761922</v>
      </c>
      <c r="E7" s="10">
        <f t="shared" si="0"/>
        <v>843803701</v>
      </c>
      <c r="F7" s="10">
        <f t="shared" si="0"/>
        <v>1225237281</v>
      </c>
      <c r="G7" s="10">
        <f t="shared" si="0"/>
        <v>1840065938</v>
      </c>
      <c r="H7" s="10">
        <f t="shared" si="0"/>
        <v>2866738879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7" t="s">
        <v>18</v>
      </c>
      <c r="B9" s="10">
        <f t="shared" ref="B9:H9" si="1">B10+B11+B12</f>
        <v>329479397</v>
      </c>
      <c r="C9" s="10">
        <f t="shared" si="1"/>
        <v>403967522</v>
      </c>
      <c r="D9" s="10">
        <f t="shared" si="1"/>
        <v>513383774</v>
      </c>
      <c r="E9" s="10">
        <f t="shared" si="1"/>
        <v>304060197</v>
      </c>
      <c r="F9" s="10">
        <f t="shared" si="1"/>
        <v>385942208</v>
      </c>
      <c r="G9" s="10">
        <f t="shared" si="1"/>
        <v>382147113</v>
      </c>
      <c r="H9" s="10">
        <f t="shared" si="1"/>
        <v>547703841</v>
      </c>
      <c r="I9" s="1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20</v>
      </c>
      <c r="B10" s="2">
        <v>149151456</v>
      </c>
      <c r="C10" s="2">
        <v>156581511</v>
      </c>
      <c r="D10" s="2">
        <v>194492936</v>
      </c>
      <c r="E10" s="2">
        <v>189151577</v>
      </c>
      <c r="F10" s="2">
        <v>277933942</v>
      </c>
      <c r="G10" s="2">
        <v>234930890</v>
      </c>
      <c r="H10" s="2">
        <v>314806202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21</v>
      </c>
      <c r="B11" s="2">
        <v>93116202</v>
      </c>
      <c r="C11" s="2">
        <v>110007705</v>
      </c>
      <c r="D11" s="2">
        <v>170320598</v>
      </c>
      <c r="E11" s="2">
        <v>114908620</v>
      </c>
      <c r="F11" s="2">
        <v>0</v>
      </c>
      <c r="G11" s="2"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24</v>
      </c>
      <c r="B12" s="2">
        <v>87211739</v>
      </c>
      <c r="C12" s="2">
        <v>137378306</v>
      </c>
      <c r="D12" s="2">
        <v>148570240</v>
      </c>
      <c r="E12" s="2">
        <v>0</v>
      </c>
      <c r="F12" s="2">
        <v>108008266</v>
      </c>
      <c r="G12" s="2">
        <v>147216223</v>
      </c>
      <c r="H12" s="2">
        <v>232897639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27</v>
      </c>
      <c r="B13" s="2">
        <v>26278174</v>
      </c>
      <c r="C13" s="2">
        <v>51123316</v>
      </c>
      <c r="D13" s="2">
        <v>96874498</v>
      </c>
      <c r="E13" s="2">
        <v>0</v>
      </c>
      <c r="F13" s="2">
        <v>0</v>
      </c>
      <c r="G13" s="2"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7" t="s">
        <v>31</v>
      </c>
      <c r="B15" s="10">
        <f t="shared" ref="B15:H15" si="2">B7-B9+B13</f>
        <v>407764175</v>
      </c>
      <c r="C15" s="10">
        <f t="shared" si="2"/>
        <v>409415732</v>
      </c>
      <c r="D15" s="10">
        <f t="shared" si="2"/>
        <v>751252646</v>
      </c>
      <c r="E15" s="10">
        <f t="shared" si="2"/>
        <v>539743504</v>
      </c>
      <c r="F15" s="10">
        <f t="shared" si="2"/>
        <v>839295073</v>
      </c>
      <c r="G15" s="10">
        <f t="shared" si="2"/>
        <v>1457918825</v>
      </c>
      <c r="H15" s="10">
        <f t="shared" si="2"/>
        <v>2319035038</v>
      </c>
      <c r="I15" s="10"/>
      <c r="J15" s="10"/>
      <c r="K15" s="1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4" t="s">
        <v>35</v>
      </c>
      <c r="B16" s="10">
        <f t="shared" ref="B16:H16" si="3">-B17+B18</f>
        <v>0</v>
      </c>
      <c r="C16" s="10">
        <f t="shared" si="3"/>
        <v>0</v>
      </c>
      <c r="D16" s="10">
        <f t="shared" si="3"/>
        <v>0</v>
      </c>
      <c r="E16" s="10">
        <f t="shared" si="3"/>
        <v>20874017</v>
      </c>
      <c r="F16" s="10">
        <f t="shared" si="3"/>
        <v>67659058</v>
      </c>
      <c r="G16" s="10">
        <f t="shared" si="3"/>
        <v>28188307</v>
      </c>
      <c r="H16" s="10">
        <f t="shared" si="3"/>
        <v>-149644086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39</v>
      </c>
      <c r="B17" s="2">
        <v>0</v>
      </c>
      <c r="C17" s="2">
        <v>0</v>
      </c>
      <c r="D17" s="2">
        <v>0</v>
      </c>
      <c r="E17" s="2">
        <v>88507633</v>
      </c>
      <c r="F17" s="2">
        <v>96133289</v>
      </c>
      <c r="G17" s="2">
        <v>88271391</v>
      </c>
      <c r="H17" s="2">
        <v>296922550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41</v>
      </c>
      <c r="B18" s="2">
        <v>0</v>
      </c>
      <c r="C18" s="2">
        <v>0</v>
      </c>
      <c r="D18" s="2">
        <v>0</v>
      </c>
      <c r="E18" s="2">
        <v>109381650</v>
      </c>
      <c r="F18" s="2">
        <v>163792347</v>
      </c>
      <c r="G18" s="2">
        <v>116459698</v>
      </c>
      <c r="H18" s="2">
        <v>147278464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7" t="s">
        <v>42</v>
      </c>
      <c r="B19" s="2">
        <f t="shared" ref="B19:H19" si="4">B15+B16</f>
        <v>407764175</v>
      </c>
      <c r="C19" s="2">
        <f t="shared" si="4"/>
        <v>409415732</v>
      </c>
      <c r="D19" s="2">
        <f t="shared" si="4"/>
        <v>751252646</v>
      </c>
      <c r="E19" s="2">
        <f t="shared" si="4"/>
        <v>560617521</v>
      </c>
      <c r="F19" s="2">
        <f t="shared" si="4"/>
        <v>906954131</v>
      </c>
      <c r="G19" s="2">
        <f t="shared" si="4"/>
        <v>1486107132</v>
      </c>
      <c r="H19" s="2">
        <f t="shared" si="4"/>
        <v>2169390952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 t="s">
        <v>43</v>
      </c>
      <c r="B20" s="2">
        <v>0</v>
      </c>
      <c r="C20" s="2">
        <v>0</v>
      </c>
      <c r="D20" s="2">
        <v>0</v>
      </c>
      <c r="E20" s="2">
        <v>26696072</v>
      </c>
      <c r="F20" s="2">
        <v>43188292</v>
      </c>
      <c r="G20" s="2">
        <v>70767006</v>
      </c>
      <c r="H20" s="2">
        <v>103304331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7" t="s">
        <v>47</v>
      </c>
      <c r="B21" s="10">
        <f t="shared" ref="B21:H21" si="5">B19-B20</f>
        <v>407764175</v>
      </c>
      <c r="C21" s="10">
        <f t="shared" si="5"/>
        <v>409415732</v>
      </c>
      <c r="D21" s="10">
        <f t="shared" si="5"/>
        <v>751252646</v>
      </c>
      <c r="E21" s="10">
        <f t="shared" si="5"/>
        <v>533921449</v>
      </c>
      <c r="F21" s="10">
        <f t="shared" si="5"/>
        <v>863765839</v>
      </c>
      <c r="G21" s="10">
        <f t="shared" si="5"/>
        <v>1415340126</v>
      </c>
      <c r="H21" s="10">
        <f t="shared" si="5"/>
        <v>2066086621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10"/>
      <c r="C22" s="10"/>
      <c r="D22" s="10"/>
      <c r="E22" s="10"/>
      <c r="F22" s="10"/>
      <c r="G22" s="10"/>
      <c r="H22" s="1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8" t="s">
        <v>53</v>
      </c>
      <c r="B23" s="10">
        <v>-129470777</v>
      </c>
      <c r="C23" s="10">
        <v>-129888065</v>
      </c>
      <c r="D23" s="10">
        <v>-267488226</v>
      </c>
      <c r="E23" s="10">
        <v>-166641545</v>
      </c>
      <c r="F23" s="10">
        <v>-268629004</v>
      </c>
      <c r="G23" s="10">
        <v>-367527515</v>
      </c>
      <c r="H23" s="10">
        <v>-512174890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55</v>
      </c>
      <c r="B24" s="17">
        <f t="shared" ref="B24:H24" si="6">B21+B23</f>
        <v>278293398</v>
      </c>
      <c r="C24" s="17">
        <f t="shared" si="6"/>
        <v>279527667</v>
      </c>
      <c r="D24" s="17">
        <f t="shared" si="6"/>
        <v>483764420</v>
      </c>
      <c r="E24" s="17">
        <f t="shared" si="6"/>
        <v>367279904</v>
      </c>
      <c r="F24" s="17">
        <f t="shared" si="6"/>
        <v>595136835</v>
      </c>
      <c r="G24" s="17">
        <f t="shared" si="6"/>
        <v>1047812611</v>
      </c>
      <c r="H24" s="17">
        <f t="shared" si="6"/>
        <v>1553911731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3"/>
      <c r="B25" s="10"/>
      <c r="C25" s="10"/>
      <c r="D25" s="10"/>
      <c r="E25" s="10"/>
      <c r="F25" s="10"/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7" t="s">
        <v>61</v>
      </c>
      <c r="B26" s="18">
        <f>B24/('1'!B46/10)</f>
        <v>5.5658679600000003</v>
      </c>
      <c r="C26" s="18">
        <f>C24/('1'!C46/10)</f>
        <v>4.4724426719999997</v>
      </c>
      <c r="D26" s="18">
        <f>D24/('1'!D46/10)</f>
        <v>5.1601538133333333</v>
      </c>
      <c r="E26" s="18">
        <f>E24/('1'!E46/10)</f>
        <v>3.193738295652174</v>
      </c>
      <c r="F26" s="18">
        <f>F24/('1'!F46/10)</f>
        <v>3.9808483946488296</v>
      </c>
      <c r="G26" s="18">
        <f>G24/('1'!G46/10)</f>
        <v>6.7392115448932337</v>
      </c>
      <c r="H26" s="18">
        <f>H24/('1'!H46/10)</f>
        <v>6.892611671974664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14" t="s">
        <v>69</v>
      </c>
      <c r="B27" s="2">
        <f>'1'!B46/10</f>
        <v>50000000</v>
      </c>
      <c r="C27" s="2">
        <f>'1'!C46/10</f>
        <v>62500000</v>
      </c>
      <c r="D27" s="2">
        <f>'1'!D46/10</f>
        <v>93750000</v>
      </c>
      <c r="E27" s="2">
        <f>'1'!E46/10</f>
        <v>115000000</v>
      </c>
      <c r="F27" s="2">
        <f>'1'!F46/10</f>
        <v>149500000</v>
      </c>
      <c r="G27" s="2">
        <f>'1'!G46/10</f>
        <v>155480000</v>
      </c>
      <c r="H27" s="2">
        <f>'1'!H46/10</f>
        <v>225446000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6" sqref="I16"/>
    </sheetView>
  </sheetViews>
  <sheetFormatPr defaultColWidth="12.625" defaultRowHeight="15" customHeight="1" x14ac:dyDescent="0.2"/>
  <cols>
    <col min="1" max="1" width="30" customWidth="1"/>
    <col min="2" max="7" width="13.25" customWidth="1"/>
    <col min="8" max="8" width="14.125" customWidth="1"/>
    <col min="9" max="26" width="7.625" customWidth="1"/>
  </cols>
  <sheetData>
    <row r="1" spans="1:26" x14ac:dyDescent="0.25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7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9</v>
      </c>
      <c r="B6" s="2">
        <v>3231199092</v>
      </c>
      <c r="C6" s="2">
        <v>3736403921</v>
      </c>
      <c r="D6" s="2">
        <v>5223399356</v>
      </c>
      <c r="E6" s="2">
        <v>4351197551</v>
      </c>
      <c r="F6" s="2">
        <v>4851891609</v>
      </c>
      <c r="G6" s="2">
        <v>7986007834</v>
      </c>
      <c r="H6" s="2">
        <v>10685194237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11</v>
      </c>
      <c r="B7" s="2">
        <v>-3436985925</v>
      </c>
      <c r="C7" s="2">
        <v>-3840875094</v>
      </c>
      <c r="D7" s="2">
        <v>-7145197970</v>
      </c>
      <c r="E7" s="2">
        <v>-4952413506</v>
      </c>
      <c r="F7" s="2">
        <v>-6243994481</v>
      </c>
      <c r="G7" s="2">
        <v>-8792383187</v>
      </c>
      <c r="H7" s="2">
        <v>-12323996608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13</v>
      </c>
      <c r="B8" s="2">
        <v>-87211739</v>
      </c>
      <c r="C8" s="2">
        <v>-137378306</v>
      </c>
      <c r="D8" s="2">
        <v>-148570240</v>
      </c>
      <c r="E8" s="2">
        <v>-88507633</v>
      </c>
      <c r="F8" s="2">
        <v>-96133289</v>
      </c>
      <c r="G8" s="2">
        <v>-88271391</v>
      </c>
      <c r="H8" s="2">
        <v>-296922550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15</v>
      </c>
      <c r="B9" s="2">
        <v>-133245087</v>
      </c>
      <c r="C9" s="2">
        <v>-247234262</v>
      </c>
      <c r="D9" s="2">
        <v>-296540897</v>
      </c>
      <c r="E9" s="2">
        <v>-187273128</v>
      </c>
      <c r="F9" s="2">
        <v>-264655706</v>
      </c>
      <c r="G9" s="2">
        <v>-348189920</v>
      </c>
      <c r="H9" s="2">
        <v>-497378206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11"/>
      <c r="B10" s="12">
        <f t="shared" ref="B10:H10" si="0">SUM(B6:B9)</f>
        <v>-426243659</v>
      </c>
      <c r="C10" s="12">
        <f t="shared" si="0"/>
        <v>-489083741</v>
      </c>
      <c r="D10" s="12">
        <f t="shared" si="0"/>
        <v>-2366909751</v>
      </c>
      <c r="E10" s="12">
        <f t="shared" si="0"/>
        <v>-876996716</v>
      </c>
      <c r="F10" s="12">
        <f t="shared" si="0"/>
        <v>-1752891867</v>
      </c>
      <c r="G10" s="12">
        <f t="shared" si="0"/>
        <v>-1242836664</v>
      </c>
      <c r="H10" s="12">
        <f t="shared" si="0"/>
        <v>-2433103127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7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3" t="s">
        <v>25</v>
      </c>
      <c r="B13" s="2">
        <v>-79476804</v>
      </c>
      <c r="C13" s="2">
        <v>-161417528</v>
      </c>
      <c r="D13" s="2">
        <v>-142982358</v>
      </c>
      <c r="E13" s="2">
        <v>-91590386</v>
      </c>
      <c r="F13" s="2">
        <v>-157723554</v>
      </c>
      <c r="G13" s="2">
        <v>-152116629</v>
      </c>
      <c r="H13" s="2">
        <v>-189785530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3" t="s">
        <v>28</v>
      </c>
      <c r="B14" s="2">
        <v>1000000</v>
      </c>
      <c r="C14" s="2">
        <v>0</v>
      </c>
      <c r="D14" s="2">
        <v>0</v>
      </c>
      <c r="E14" s="2">
        <v>0</v>
      </c>
      <c r="F14" s="2">
        <v>66776084</v>
      </c>
      <c r="G14" s="2">
        <v>0</v>
      </c>
      <c r="H14" s="2">
        <v>220034800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3" t="s">
        <v>16</v>
      </c>
      <c r="B15" s="2">
        <v>0</v>
      </c>
      <c r="C15" s="2">
        <v>0</v>
      </c>
      <c r="D15" s="2">
        <v>0</v>
      </c>
      <c r="E15" s="2">
        <v>-152205472</v>
      </c>
      <c r="F15" s="2">
        <v>-293656276</v>
      </c>
      <c r="G15" s="2">
        <v>-39009836</v>
      </c>
      <c r="H15" s="2">
        <v>-340560514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x14ac:dyDescent="0.25">
      <c r="A16" s="13" t="s">
        <v>32</v>
      </c>
      <c r="B16" s="2">
        <v>31920257</v>
      </c>
      <c r="C16" s="2">
        <v>5799137</v>
      </c>
      <c r="D16" s="2">
        <v>-13373127</v>
      </c>
      <c r="E16" s="2">
        <v>10841317</v>
      </c>
      <c r="F16" s="2">
        <v>-232422696</v>
      </c>
      <c r="G16" s="2">
        <v>26763274</v>
      </c>
      <c r="H16" s="2">
        <v>232000255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3" t="s">
        <v>34</v>
      </c>
      <c r="B17" s="2">
        <v>0</v>
      </c>
      <c r="C17" s="2">
        <v>0</v>
      </c>
      <c r="D17" s="2">
        <v>0</v>
      </c>
      <c r="E17" s="2">
        <v>-690000</v>
      </c>
      <c r="F17" s="2">
        <v>0</v>
      </c>
      <c r="G17" s="2">
        <v>0</v>
      </c>
      <c r="H17" s="2">
        <v>-22000000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36</v>
      </c>
      <c r="B18" s="2"/>
      <c r="C18" s="2"/>
      <c r="D18" s="2"/>
      <c r="E18" s="2"/>
      <c r="F18" s="2">
        <v>53223916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3" t="s">
        <v>38</v>
      </c>
      <c r="B19" s="2">
        <v>0</v>
      </c>
      <c r="C19" s="2">
        <v>0</v>
      </c>
      <c r="D19" s="2">
        <v>0</v>
      </c>
      <c r="E19" s="2">
        <v>1788367</v>
      </c>
      <c r="F19" s="2">
        <v>3194374</v>
      </c>
      <c r="G19" s="2">
        <v>7984622</v>
      </c>
      <c r="H19" s="2">
        <v>1044773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x14ac:dyDescent="0.25">
      <c r="A20" s="13" t="s">
        <v>40</v>
      </c>
      <c r="B20" s="2">
        <v>0</v>
      </c>
      <c r="C20" s="2">
        <v>0</v>
      </c>
      <c r="D20" s="2">
        <v>0</v>
      </c>
      <c r="E20" s="2">
        <v>-10756878</v>
      </c>
      <c r="F20" s="2">
        <v>-14031629</v>
      </c>
      <c r="G20" s="2">
        <v>-29353577</v>
      </c>
      <c r="H20" s="2">
        <v>-12453810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3"/>
      <c r="B21" s="12">
        <f t="shared" ref="B21:H21" si="1">SUM(B13:B20)</f>
        <v>-46556547</v>
      </c>
      <c r="C21" s="12">
        <f t="shared" si="1"/>
        <v>-155618391</v>
      </c>
      <c r="D21" s="12">
        <f t="shared" si="1"/>
        <v>-156355485</v>
      </c>
      <c r="E21" s="12">
        <f t="shared" si="1"/>
        <v>-242613052</v>
      </c>
      <c r="F21" s="12">
        <f t="shared" si="1"/>
        <v>-574639781</v>
      </c>
      <c r="G21" s="12">
        <f t="shared" si="1"/>
        <v>-185732146</v>
      </c>
      <c r="H21" s="12">
        <f t="shared" si="1"/>
        <v>-111720026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46</v>
      </c>
      <c r="B24" s="2">
        <v>0</v>
      </c>
      <c r="C24" s="2">
        <v>0</v>
      </c>
      <c r="D24" s="2">
        <v>0</v>
      </c>
      <c r="E24" s="2">
        <v>212500000</v>
      </c>
      <c r="F24" s="2">
        <v>0</v>
      </c>
      <c r="G24" s="2">
        <v>0</v>
      </c>
      <c r="H24" s="2">
        <v>621920000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48</v>
      </c>
      <c r="B25" s="2">
        <v>0</v>
      </c>
      <c r="C25" s="2">
        <v>0</v>
      </c>
      <c r="D25" s="2">
        <v>0</v>
      </c>
      <c r="E25" s="2">
        <v>425000000</v>
      </c>
      <c r="F25" s="2">
        <v>0</v>
      </c>
      <c r="G25" s="2">
        <v>0</v>
      </c>
      <c r="H25" s="2">
        <v>621920000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50</v>
      </c>
      <c r="B26" s="2"/>
      <c r="C26" s="2"/>
      <c r="D26" s="2"/>
      <c r="E26" s="2"/>
      <c r="F26" s="2"/>
      <c r="G26" s="2"/>
      <c r="H26" s="2">
        <v>-19450888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52</v>
      </c>
      <c r="B27" s="2">
        <v>0</v>
      </c>
      <c r="C27" s="2">
        <v>0</v>
      </c>
      <c r="D27" s="2">
        <v>0</v>
      </c>
      <c r="E27" s="2">
        <v>-35219492</v>
      </c>
      <c r="F27" s="2">
        <v>0</v>
      </c>
      <c r="G27" s="2"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54</v>
      </c>
      <c r="B28" s="2">
        <v>0</v>
      </c>
      <c r="C28" s="2">
        <v>0</v>
      </c>
      <c r="D28" s="2">
        <v>0</v>
      </c>
      <c r="E28" s="2">
        <v>4779100</v>
      </c>
      <c r="F28" s="2">
        <v>-2859700</v>
      </c>
      <c r="G28" s="2">
        <v>-83400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57</v>
      </c>
      <c r="B29" s="2"/>
      <c r="C29" s="2"/>
      <c r="D29" s="2"/>
      <c r="E29" s="2"/>
      <c r="F29" s="2"/>
      <c r="G29" s="2"/>
      <c r="H29" s="2">
        <v>262976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59</v>
      </c>
      <c r="B30" s="2">
        <v>0</v>
      </c>
      <c r="C30" s="2">
        <v>0</v>
      </c>
      <c r="D30" s="2">
        <v>0</v>
      </c>
      <c r="E30" s="2">
        <v>400549410</v>
      </c>
      <c r="F30" s="2">
        <v>2026928419</v>
      </c>
      <c r="G30" s="2">
        <v>-635681501</v>
      </c>
      <c r="H30" s="2">
        <v>1440765921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63</v>
      </c>
      <c r="B31" s="2">
        <v>0</v>
      </c>
      <c r="C31" s="2">
        <v>0</v>
      </c>
      <c r="D31" s="2">
        <v>0</v>
      </c>
      <c r="E31" s="2">
        <v>30000000</v>
      </c>
      <c r="F31" s="2">
        <v>-30000000</v>
      </c>
      <c r="G31" s="2"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65</v>
      </c>
      <c r="B32" s="2">
        <v>-50000000</v>
      </c>
      <c r="C32" s="2">
        <v>0</v>
      </c>
      <c r="D32" s="2">
        <v>0</v>
      </c>
      <c r="E32" s="2">
        <v>0</v>
      </c>
      <c r="F32" s="2">
        <v>-80154129</v>
      </c>
      <c r="G32" s="2">
        <v>-71641658</v>
      </c>
      <c r="H32" s="2">
        <v>-121837352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66</v>
      </c>
      <c r="B33" s="2">
        <v>333137312</v>
      </c>
      <c r="C33" s="2">
        <v>15236418</v>
      </c>
      <c r="D33" s="2">
        <v>-174293122</v>
      </c>
      <c r="E33" s="2">
        <v>-223930470</v>
      </c>
      <c r="F33" s="2">
        <v>242726137</v>
      </c>
      <c r="G33" s="2">
        <v>474200772</v>
      </c>
      <c r="H33" s="2">
        <v>-255265393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68</v>
      </c>
      <c r="B34" s="2">
        <v>299441863</v>
      </c>
      <c r="C34" s="2">
        <v>710873780</v>
      </c>
      <c r="D34" s="2">
        <v>3312108160</v>
      </c>
      <c r="E34" s="2">
        <v>393390572</v>
      </c>
      <c r="F34" s="2">
        <v>214287705</v>
      </c>
      <c r="G34" s="2">
        <v>1633208335</v>
      </c>
      <c r="H34" s="2">
        <v>1536974388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70</v>
      </c>
      <c r="B35" s="2">
        <v>2775000</v>
      </c>
      <c r="C35" s="2">
        <v>740000</v>
      </c>
      <c r="D35" s="2">
        <v>405000</v>
      </c>
      <c r="E35" s="2">
        <v>-95000</v>
      </c>
      <c r="F35" s="2">
        <v>-160000</v>
      </c>
      <c r="G35" s="2">
        <v>-30000</v>
      </c>
      <c r="H35" s="2">
        <v>-1645000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3"/>
      <c r="B36" s="12">
        <f t="shared" ref="B36:H36" si="2">SUM(B24:B35)</f>
        <v>585354175</v>
      </c>
      <c r="C36" s="12">
        <f t="shared" si="2"/>
        <v>726850198</v>
      </c>
      <c r="D36" s="12">
        <f t="shared" si="2"/>
        <v>3138220038</v>
      </c>
      <c r="E36" s="12">
        <f t="shared" si="2"/>
        <v>1206974120</v>
      </c>
      <c r="F36" s="12">
        <f t="shared" si="2"/>
        <v>2370768432</v>
      </c>
      <c r="G36" s="12">
        <f t="shared" si="2"/>
        <v>1399972548</v>
      </c>
      <c r="H36" s="12">
        <f t="shared" si="2"/>
        <v>3823644652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3" t="s">
        <v>74</v>
      </c>
      <c r="B38" s="10">
        <f t="shared" ref="B38:H38" si="3">SUM(B10,B21,B36)</f>
        <v>112553969</v>
      </c>
      <c r="C38" s="10">
        <f t="shared" si="3"/>
        <v>82148066</v>
      </c>
      <c r="D38" s="10">
        <f t="shared" si="3"/>
        <v>614954802</v>
      </c>
      <c r="E38" s="10">
        <f t="shared" si="3"/>
        <v>87364352</v>
      </c>
      <c r="F38" s="10">
        <f t="shared" si="3"/>
        <v>43236784</v>
      </c>
      <c r="G38" s="10">
        <f t="shared" si="3"/>
        <v>-28596262</v>
      </c>
      <c r="H38" s="10">
        <f t="shared" si="3"/>
        <v>1278821499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4" t="s">
        <v>77</v>
      </c>
      <c r="B39" s="2">
        <v>630530156</v>
      </c>
      <c r="C39" s="2">
        <v>743084124</v>
      </c>
      <c r="D39" s="2">
        <v>825232189</v>
      </c>
      <c r="E39" s="2">
        <v>1440186992</v>
      </c>
      <c r="F39" s="2">
        <v>1527551344</v>
      </c>
      <c r="G39" s="2">
        <v>1571322128</v>
      </c>
      <c r="H39" s="2">
        <v>1542725864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7" t="s">
        <v>79</v>
      </c>
      <c r="B40" s="10">
        <f t="shared" ref="B40:H40" si="4">SUM(B38:B39)</f>
        <v>743084125</v>
      </c>
      <c r="C40" s="10">
        <f t="shared" si="4"/>
        <v>825232190</v>
      </c>
      <c r="D40" s="10">
        <f t="shared" si="4"/>
        <v>1440186991</v>
      </c>
      <c r="E40" s="10">
        <f t="shared" si="4"/>
        <v>1527551344</v>
      </c>
      <c r="F40" s="10">
        <f t="shared" si="4"/>
        <v>1570788128</v>
      </c>
      <c r="G40" s="10">
        <f t="shared" si="4"/>
        <v>1542725866</v>
      </c>
      <c r="H40" s="10">
        <f t="shared" si="4"/>
        <v>2821547363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B41" s="10"/>
      <c r="C41" s="10"/>
      <c r="D41" s="10"/>
      <c r="E41" s="10"/>
      <c r="F41" s="10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7" t="s">
        <v>82</v>
      </c>
      <c r="B42" s="20">
        <f>B10/('1'!B46/10)</f>
        <v>-8.5248731800000002</v>
      </c>
      <c r="C42" s="20">
        <f>C10/('1'!C46/10)</f>
        <v>-7.8253398560000003</v>
      </c>
      <c r="D42" s="20">
        <f>D10/('1'!D46/10)</f>
        <v>-25.247037343999999</v>
      </c>
      <c r="E42" s="20">
        <f>E10/('1'!E46/10)</f>
        <v>-7.6260583999999998</v>
      </c>
      <c r="F42" s="20">
        <f>F10/('1'!F46/10)</f>
        <v>-11.725029210702342</v>
      </c>
      <c r="G42" s="20">
        <f>G10/('1'!G46/10)</f>
        <v>-7.9935468484692569</v>
      </c>
      <c r="H42" s="20">
        <f>H10/('1'!H46/10)</f>
        <v>-10.792398742936225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7" t="s">
        <v>84</v>
      </c>
      <c r="B43" s="2">
        <f>'1'!B46/10</f>
        <v>50000000</v>
      </c>
      <c r="C43" s="2">
        <f>'1'!C46/10</f>
        <v>62500000</v>
      </c>
      <c r="D43" s="2">
        <f>'1'!D46/10</f>
        <v>93750000</v>
      </c>
      <c r="E43" s="2">
        <f>'1'!E46/10</f>
        <v>115000000</v>
      </c>
      <c r="F43" s="2">
        <f>'1'!F46/10</f>
        <v>149500000</v>
      </c>
      <c r="G43" s="2">
        <f>'1'!G46/10</f>
        <v>155480000</v>
      </c>
      <c r="H43" s="2">
        <f>'1'!H46/10</f>
        <v>225446000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26" x14ac:dyDescent="0.25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92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4" t="s">
        <v>93</v>
      </c>
      <c r="B5" s="22">
        <f>'2'!B24/'1'!B20</f>
        <v>2.6831953179910422E-2</v>
      </c>
      <c r="C5" s="22">
        <f>'2'!C24/'1'!C20</f>
        <v>2.4630053133220042E-2</v>
      </c>
      <c r="D5" s="22">
        <f>'2'!D24/'1'!D20</f>
        <v>3.1587230648286987E-2</v>
      </c>
      <c r="E5" s="22">
        <f>'2'!E24/'1'!E20</f>
        <v>2.2090114508372703E-2</v>
      </c>
      <c r="F5" s="22">
        <f>'2'!F24/'1'!F20</f>
        <v>3.0959896960208066E-2</v>
      </c>
      <c r="G5" s="22">
        <f>'2'!G24/'1'!G20</f>
        <v>4.7251868287580712E-2</v>
      </c>
      <c r="H5" s="22">
        <f>'2'!H24/'1'!H20</f>
        <v>5.3619637441458146E-2</v>
      </c>
    </row>
    <row r="6" spans="1:26" x14ac:dyDescent="0.25">
      <c r="A6" s="4" t="s">
        <v>94</v>
      </c>
      <c r="B6" s="22">
        <f>'2'!B24/'1'!B45</f>
        <v>8.3330953693578999E-2</v>
      </c>
      <c r="C6" s="22">
        <f>'2'!C24/'1'!C45</f>
        <v>7.6379155476271929E-2</v>
      </c>
      <c r="D6" s="22">
        <f>'2'!D24/'1'!D45</f>
        <v>0.11696307805080712</v>
      </c>
      <c r="E6" s="22">
        <f>'2'!E24/'1'!E45</f>
        <v>7.2571875465663321E-2</v>
      </c>
      <c r="F6" s="22">
        <f>'2'!F24/'1'!F45</f>
        <v>0.11853461450620006</v>
      </c>
      <c r="G6" s="22">
        <f>'2'!G24/'1'!G45</f>
        <v>0.17456355169990001</v>
      </c>
      <c r="H6" s="22">
        <f>'2'!H24/'1'!H45</f>
        <v>0.18017953795208985</v>
      </c>
    </row>
    <row r="7" spans="1:26" x14ac:dyDescent="0.25">
      <c r="A7" s="4" t="s">
        <v>95</v>
      </c>
      <c r="B7" s="22">
        <f>'1'!B25/'1'!B45</f>
        <v>0.22163339130896839</v>
      </c>
      <c r="C7" s="22">
        <f>'1'!C25/'1'!C45</f>
        <v>0.20641011787643471</v>
      </c>
      <c r="D7" s="22">
        <f>'1'!D25/'1'!D45</f>
        <v>0.14049989982057379</v>
      </c>
      <c r="E7" s="22">
        <f>'1'!E25/'1'!E45</f>
        <v>1.8642642996914125E-2</v>
      </c>
      <c r="F7" s="22">
        <f>'1'!F25/'1'!F45</f>
        <v>6.0530044709801806E-2</v>
      </c>
      <c r="G7" s="22">
        <f>'1'!G25/'1'!G45</f>
        <v>0.12413461248263731</v>
      </c>
      <c r="H7" s="22">
        <f>'1'!H25/'1'!H45</f>
        <v>6.8183851359456357E-2</v>
      </c>
    </row>
    <row r="8" spans="1:26" x14ac:dyDescent="0.25">
      <c r="A8" s="4" t="s">
        <v>96</v>
      </c>
      <c r="B8" s="23">
        <f>'1'!B11/'1'!B30</f>
        <v>5.1260638096275111</v>
      </c>
      <c r="C8" s="23">
        <f>'1'!C11/'1'!C30</f>
        <v>5.8716826386633416</v>
      </c>
      <c r="D8" s="23">
        <f>'1'!D11/'1'!D30</f>
        <v>6.7864046434952341</v>
      </c>
      <c r="E8" s="23">
        <f>'1'!E11/'1'!E30</f>
        <v>2.5495085036444518</v>
      </c>
      <c r="F8" s="23">
        <f>'1'!F11/'1'!F30</f>
        <v>2.0978202209191434</v>
      </c>
      <c r="G8" s="23">
        <f>'1'!G11/'1'!G30</f>
        <v>2.0615767187257608</v>
      </c>
      <c r="H8" s="23">
        <f>'1'!H11/'1'!H30</f>
        <v>2.1436167873308176</v>
      </c>
    </row>
    <row r="9" spans="1:26" x14ac:dyDescent="0.25">
      <c r="A9" s="4" t="s">
        <v>97</v>
      </c>
      <c r="B9" s="22">
        <f>'2'!B24/'2'!B5</f>
        <v>6.7018664540495529E-2</v>
      </c>
      <c r="C9" s="22">
        <f>'2'!C24/'2'!C5</f>
        <v>6.4910050550185547E-2</v>
      </c>
      <c r="D9" s="22">
        <f>'2'!D24/'2'!D5</f>
        <v>5.9337270963190469E-2</v>
      </c>
      <c r="E9" s="22">
        <f>'2'!E24/'2'!E5</f>
        <v>7.2627356249654884E-2</v>
      </c>
      <c r="F9" s="22">
        <f>'2'!F24/'2'!F5</f>
        <v>8.5846394451947972E-2</v>
      </c>
      <c r="G9" s="22">
        <f>'2'!G24/'2'!G5</f>
        <v>0.10233151035701744</v>
      </c>
      <c r="H9" s="22">
        <f>'2'!H24/'2'!H5</f>
        <v>0.10356211697731645</v>
      </c>
    </row>
    <row r="10" spans="1:26" x14ac:dyDescent="0.25">
      <c r="A10" s="4" t="s">
        <v>98</v>
      </c>
      <c r="B10" s="22">
        <f>'2'!B15/'2'!B5</f>
        <v>9.8197839590707478E-2</v>
      </c>
      <c r="C10" s="22">
        <f>'2'!C15/'2'!C5</f>
        <v>9.507179072961397E-2</v>
      </c>
      <c r="D10" s="22">
        <f>'2'!D15/'2'!D5</f>
        <v>9.2146672997397802E-2</v>
      </c>
      <c r="E10" s="22">
        <f>'2'!E15/'2'!E5</f>
        <v>0.10673097907487207</v>
      </c>
      <c r="F10" s="22">
        <f>'2'!F15/'2'!F5</f>
        <v>0.12106536120946786</v>
      </c>
      <c r="G10" s="22">
        <f>'2'!G15/'2'!G5</f>
        <v>0.14238331718282612</v>
      </c>
      <c r="H10" s="22">
        <f>'2'!H15/'2'!H5</f>
        <v>0.15455458189075957</v>
      </c>
    </row>
    <row r="11" spans="1:26" x14ac:dyDescent="0.25">
      <c r="A11" s="4" t="s">
        <v>99</v>
      </c>
      <c r="B11" s="22">
        <f>'2'!B24/('1'!B25+'1'!B45)</f>
        <v>6.8212734103715589E-2</v>
      </c>
      <c r="C11" s="22">
        <f>'2'!C24/('1'!C25+'1'!C45)</f>
        <v>6.3311103201552379E-2</v>
      </c>
      <c r="D11" s="22">
        <f>'2'!D24/('1'!D25+'1'!D45)</f>
        <v>0.10255422036355114</v>
      </c>
      <c r="E11" s="22">
        <f>'2'!E24/('1'!E25+'1'!E45)</f>
        <v>7.1243704516583017E-2</v>
      </c>
      <c r="F11" s="22">
        <f>'2'!F24/('1'!F25+'1'!F45)</f>
        <v>0.11176921870104613</v>
      </c>
      <c r="G11" s="22">
        <f>'2'!G24/('1'!G25+'1'!G45)</f>
        <v>0.15528705349119939</v>
      </c>
      <c r="H11" s="22">
        <f>'2'!H24/('1'!H25+'1'!H45)</f>
        <v>0.1686783953181645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2020-04-11T14:36:42Z</dcterms:modified>
</cp:coreProperties>
</file>