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240" yWindow="60" windowWidth="20115" windowHeight="801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15" i="3" l="1"/>
  <c r="I30" i="3"/>
  <c r="I5" i="3"/>
  <c r="I30" i="2"/>
  <c r="I15" i="2"/>
  <c r="I7" i="2"/>
  <c r="I52" i="1"/>
  <c r="I47" i="1"/>
  <c r="I51" i="1" s="1"/>
  <c r="I37" i="1"/>
  <c r="I35" i="1"/>
  <c r="I20" i="1"/>
  <c r="I9" i="1"/>
  <c r="I25" i="3" l="1"/>
  <c r="I27" i="3" s="1"/>
  <c r="I29" i="3"/>
  <c r="I17" i="2"/>
  <c r="I40" i="1"/>
  <c r="I49" i="1" s="1"/>
  <c r="I22" i="1"/>
  <c r="I20" i="2"/>
  <c r="I22" i="2" s="1"/>
  <c r="C23" i="2"/>
  <c r="D23" i="2"/>
  <c r="E23" i="2"/>
  <c r="F23" i="2"/>
  <c r="G23" i="2"/>
  <c r="H23" i="2"/>
  <c r="B23" i="2"/>
  <c r="I29" i="2" l="1"/>
  <c r="I27" i="2"/>
  <c r="E30" i="3"/>
  <c r="F30" i="3"/>
  <c r="G30" i="3"/>
  <c r="H30" i="3"/>
  <c r="D30" i="3"/>
  <c r="F30" i="2"/>
  <c r="G30" i="2"/>
  <c r="H30" i="2"/>
  <c r="C30" i="2"/>
  <c r="D30" i="2"/>
  <c r="E30" i="2"/>
  <c r="B30" i="2"/>
  <c r="B52" i="1"/>
  <c r="C52" i="1"/>
  <c r="D52" i="1"/>
  <c r="F52" i="1"/>
  <c r="G52" i="1"/>
  <c r="H52" i="1"/>
  <c r="E52" i="1"/>
  <c r="G15" i="3" l="1"/>
  <c r="G15" i="2"/>
  <c r="F15" i="2"/>
  <c r="G37" i="1"/>
  <c r="G9" i="1"/>
  <c r="H9" i="1"/>
  <c r="H15" i="3"/>
  <c r="H5" i="3"/>
  <c r="H15" i="2"/>
  <c r="H10" i="4" s="1"/>
  <c r="F7" i="2"/>
  <c r="G7" i="2"/>
  <c r="G17" i="2" s="1"/>
  <c r="H7" i="2"/>
  <c r="B37" i="1"/>
  <c r="C37" i="1"/>
  <c r="D37" i="1"/>
  <c r="E37" i="1"/>
  <c r="F37" i="1"/>
  <c r="H37" i="1"/>
  <c r="H47" i="1"/>
  <c r="H7" i="4" s="1"/>
  <c r="H35" i="1"/>
  <c r="H20" i="1"/>
  <c r="F17" i="2" l="1"/>
  <c r="H8" i="4"/>
  <c r="H40" i="1"/>
  <c r="H49" i="1" s="1"/>
  <c r="H17" i="2"/>
  <c r="H51" i="1"/>
  <c r="H25" i="3"/>
  <c r="H27" i="3" s="1"/>
  <c r="H29" i="3"/>
  <c r="F20" i="2"/>
  <c r="F22" i="2" s="1"/>
  <c r="G20" i="2"/>
  <c r="G22" i="2" s="1"/>
  <c r="H20" i="2"/>
  <c r="H22" i="2" s="1"/>
  <c r="H27" i="2" s="1"/>
  <c r="H11" i="4" s="1"/>
  <c r="C7" i="2"/>
  <c r="D7" i="2"/>
  <c r="E7" i="2"/>
  <c r="B7" i="2"/>
  <c r="H6" i="4" l="1"/>
  <c r="F27" i="2"/>
  <c r="F29" i="2" s="1"/>
  <c r="G27" i="2"/>
  <c r="G29" i="2" s="1"/>
  <c r="H29" i="2"/>
  <c r="H9" i="4"/>
  <c r="F10" i="4"/>
  <c r="G10" i="4"/>
  <c r="F15" i="3" l="1"/>
  <c r="E15" i="3"/>
  <c r="D15" i="3"/>
  <c r="C15" i="3"/>
  <c r="B15" i="3"/>
  <c r="G5" i="3"/>
  <c r="F5" i="3"/>
  <c r="E5" i="3"/>
  <c r="E29" i="3" s="1"/>
  <c r="D5" i="3"/>
  <c r="D29" i="3" s="1"/>
  <c r="C5" i="3"/>
  <c r="B5" i="3"/>
  <c r="B30" i="3" s="1"/>
  <c r="E15" i="2"/>
  <c r="D15" i="2"/>
  <c r="C15" i="2"/>
  <c r="B15" i="2"/>
  <c r="B20" i="2"/>
  <c r="B22" i="2" s="1"/>
  <c r="C10" i="4" l="1"/>
  <c r="C17" i="2"/>
  <c r="D10" i="4"/>
  <c r="D17" i="2"/>
  <c r="B27" i="2"/>
  <c r="B29" i="2" s="1"/>
  <c r="E10" i="4"/>
  <c r="E17" i="2"/>
  <c r="B10" i="4"/>
  <c r="B17" i="2"/>
  <c r="C25" i="3"/>
  <c r="C27" i="3" s="1"/>
  <c r="F25" i="3"/>
  <c r="F27" i="3" s="1"/>
  <c r="F29" i="3"/>
  <c r="G29" i="3"/>
  <c r="G25" i="3"/>
  <c r="G27" i="3" s="1"/>
  <c r="C30" i="3"/>
  <c r="C20" i="2"/>
  <c r="C22" i="2" s="1"/>
  <c r="D20" i="2"/>
  <c r="D22" i="2" s="1"/>
  <c r="E20" i="2"/>
  <c r="E22" i="2" s="1"/>
  <c r="G9" i="4"/>
  <c r="F9" i="4"/>
  <c r="B9" i="4"/>
  <c r="E25" i="3"/>
  <c r="E27" i="3" s="1"/>
  <c r="D25" i="3"/>
  <c r="D27" i="3" s="1"/>
  <c r="B25" i="3"/>
  <c r="B27" i="3" s="1"/>
  <c r="B13" i="1"/>
  <c r="C13" i="1"/>
  <c r="C27" i="2" l="1"/>
  <c r="C9" i="4" s="1"/>
  <c r="E27" i="2"/>
  <c r="E9" i="4" s="1"/>
  <c r="D27" i="2"/>
  <c r="D29" i="2" s="1"/>
  <c r="F47" i="1"/>
  <c r="G47" i="1"/>
  <c r="B47" i="1"/>
  <c r="C47" i="1"/>
  <c r="D47" i="1"/>
  <c r="F35" i="1"/>
  <c r="F40" i="1" s="1"/>
  <c r="G35" i="1"/>
  <c r="G40" i="1" s="1"/>
  <c r="B35" i="1"/>
  <c r="B40" i="1" s="1"/>
  <c r="C35" i="1"/>
  <c r="C40" i="1" s="1"/>
  <c r="D35" i="1"/>
  <c r="D40" i="1" s="1"/>
  <c r="F20" i="1"/>
  <c r="G20" i="1"/>
  <c r="B20" i="1"/>
  <c r="C20" i="1"/>
  <c r="D20" i="1"/>
  <c r="E47" i="1"/>
  <c r="E20" i="1"/>
  <c r="E35" i="1"/>
  <c r="E40" i="1" s="1"/>
  <c r="E29" i="2" l="1"/>
  <c r="D8" i="4"/>
  <c r="D9" i="4"/>
  <c r="C29" i="2"/>
  <c r="D49" i="1"/>
  <c r="E49" i="1"/>
  <c r="C49" i="1"/>
  <c r="B49" i="1"/>
  <c r="C8" i="4"/>
  <c r="F49" i="1"/>
  <c r="F51" i="1"/>
  <c r="F7" i="4"/>
  <c r="F8" i="4"/>
  <c r="G49" i="1"/>
  <c r="G51" i="1"/>
  <c r="G7" i="4"/>
  <c r="G8" i="4"/>
  <c r="B7" i="4"/>
  <c r="B51" i="1"/>
  <c r="B11" i="4"/>
  <c r="B6" i="4"/>
  <c r="G6" i="4"/>
  <c r="G11" i="4"/>
  <c r="C7" i="4"/>
  <c r="C51" i="1"/>
  <c r="C6" i="4"/>
  <c r="C11" i="4"/>
  <c r="E8" i="4"/>
  <c r="E7" i="4"/>
  <c r="E51" i="1"/>
  <c r="E11" i="4"/>
  <c r="E6" i="4"/>
  <c r="G22" i="1"/>
  <c r="G5" i="4" s="1"/>
  <c r="B8" i="4"/>
  <c r="D7" i="4"/>
  <c r="D51" i="1"/>
  <c r="D6" i="4"/>
  <c r="D11" i="4"/>
  <c r="F11" i="4"/>
  <c r="F6" i="4"/>
  <c r="H22" i="1"/>
  <c r="H5" i="4" s="1"/>
  <c r="E9" i="1"/>
  <c r="E22" i="1" s="1"/>
  <c r="E5" i="4" s="1"/>
  <c r="F9" i="1"/>
  <c r="F22" i="1" s="1"/>
  <c r="F5" i="4" s="1"/>
  <c r="B9" i="1"/>
  <c r="B22" i="1" s="1"/>
  <c r="B5" i="4" s="1"/>
  <c r="C9" i="1"/>
  <c r="C22" i="1" s="1"/>
  <c r="C5" i="4" s="1"/>
  <c r="D9" i="1"/>
  <c r="D22" i="1" s="1"/>
  <c r="D5" i="4" s="1"/>
</calcChain>
</file>

<file path=xl/sharedStrings.xml><?xml version="1.0" encoding="utf-8"?>
<sst xmlns="http://schemas.openxmlformats.org/spreadsheetml/2006/main" count="95" uniqueCount="89">
  <si>
    <t>Imam Button Industries Limited</t>
  </si>
  <si>
    <t>Less Depreciation</t>
  </si>
  <si>
    <t>Book Debts</t>
  </si>
  <si>
    <t>Advance &amp; deposit</t>
  </si>
  <si>
    <t>Cash &amp; cash balance</t>
  </si>
  <si>
    <t>Liabilities for expenses</t>
  </si>
  <si>
    <t>Supplliers credit</t>
  </si>
  <si>
    <t>Unclaimed dividend</t>
  </si>
  <si>
    <t>Provision for taxation</t>
  </si>
  <si>
    <t>Share capital</t>
  </si>
  <si>
    <t>Reserve for reinvestment</t>
  </si>
  <si>
    <t>Reatined Earning</t>
  </si>
  <si>
    <t>Gross Profit</t>
  </si>
  <si>
    <t>Administrative &amp; Selling Expenses</t>
  </si>
  <si>
    <t>Financial Caharges</t>
  </si>
  <si>
    <t>Auditors Remuneration</t>
  </si>
  <si>
    <t>Depreciation</t>
  </si>
  <si>
    <t>Contrbution to WPPF</t>
  </si>
  <si>
    <t>Approciation for taxation</t>
  </si>
  <si>
    <t>Collection from turnover &amp; others</t>
  </si>
  <si>
    <t>Paymnets for purchase &amp; other expneses</t>
  </si>
  <si>
    <t>Acquisionn of fixed asset</t>
  </si>
  <si>
    <t>Suppliers credit</t>
  </si>
  <si>
    <t>Inventories utilized</t>
  </si>
  <si>
    <t>Loan refund ( prime finance &amp; investment</t>
  </si>
  <si>
    <t>Loan refund (Midas financing ltd)</t>
  </si>
  <si>
    <t>Liabilities increased</t>
  </si>
  <si>
    <t>Advance increased</t>
  </si>
  <si>
    <t>Inventories</t>
  </si>
  <si>
    <t>Loan Obligation</t>
  </si>
  <si>
    <t>Preliminary Expenses</t>
  </si>
  <si>
    <t>Pre opearting Expenses</t>
  </si>
  <si>
    <t>Dividend paid</t>
  </si>
  <si>
    <t>Loan Refund(Int leasing &amp; finannce service ltd)</t>
  </si>
  <si>
    <t>Income tax</t>
  </si>
  <si>
    <t>Ratio</t>
  </si>
  <si>
    <t>Debt to Equity</t>
  </si>
  <si>
    <t>Current Ratio</t>
  </si>
  <si>
    <t>Operating Margin</t>
  </si>
  <si>
    <t>Non Current Liabilities</t>
  </si>
  <si>
    <t xml:space="preserve">Deferred Tax </t>
  </si>
  <si>
    <t>Current portion of long term loan</t>
  </si>
  <si>
    <t>Loan Installment due</t>
  </si>
  <si>
    <t>Account payable</t>
  </si>
  <si>
    <t>Other Income /Loss</t>
  </si>
  <si>
    <t>Deferred Tax</t>
  </si>
  <si>
    <t>Payment for purchase of Raw Materials, Indirect Materials &amp; Others</t>
  </si>
  <si>
    <t>Property ,Plant &amp;Equipment</t>
  </si>
  <si>
    <t>Account Receivable</t>
  </si>
  <si>
    <t>Balance Sheet</t>
  </si>
  <si>
    <t>As at year end</t>
  </si>
  <si>
    <t>ASSETS</t>
  </si>
  <si>
    <t>NON CURRENT ASSETS</t>
  </si>
  <si>
    <t>Fixed Asset</t>
  </si>
  <si>
    <t>Intangible Asset</t>
  </si>
  <si>
    <t>CURRENT ASSETS</t>
  </si>
  <si>
    <t>Liabilities and Capital</t>
  </si>
  <si>
    <t>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</si>
  <si>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</si>
  <si>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</si>
  <si>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</si>
  <si>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</si>
  <si>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</si>
  <si>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</si>
  <si>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</si>
  <si>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</si>
  <si>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</si>
  <si>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</si>
  <si>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</si>
  <si>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</si>
  <si>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</si>
  <si>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</si>
  <si>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</si>
  <si>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</si>
  <si>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</si>
  <si>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</si>
  <si>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</si>
  <si>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</si>
  <si>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</si>
  <si>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</si>
  <si>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</si>
  <si>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</si>
  <si>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</si>
  <si>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Net Margin</t>
  </si>
  <si>
    <t>Return on Invested Capital (ROIC)</t>
  </si>
  <si>
    <t>Operating Profit</t>
  </si>
  <si>
    <t>Non-Operating Income/(Expenses)</t>
  </si>
  <si>
    <t>Provision for Income Tax</t>
  </si>
  <si>
    <t>Advanced againest Floor space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</si>
</sst>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3" fillId="0" borderId="0" xfId="0" applyFont="1"/>
    <xf numFmtId="1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1" applyNumberFormat="1" applyFont="1"/>
    <xf numFmtId="1" fontId="3" fillId="0" borderId="0" xfId="1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0" fillId="0" borderId="0" xfId="2" applyNumberFormat="1" applyFont="1"/>
    <xf numFmtId="2" fontId="0" fillId="0" borderId="0" xfId="2" applyNumberFormat="1" applyFon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1" fillId="0" borderId="0" xfId="1" applyNumberFormat="1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workbookViewId="0">
      <pane xSplit="1" ySplit="4" topLeftCell="B42" activePane="bottomRight" state="frozen"/>
      <selection pane="topRight" activeCell="B1" sqref="B1"/>
      <selection pane="bottomLeft" activeCell="A5" sqref="A5"/>
      <selection pane="bottomRight" activeCell="I55" sqref="I55"/>
    </sheetView>
  </sheetViews>
  <sheetFormatPr defaultRowHeight="15" x14ac:dyDescent="0.25"/>
  <cols>
    <col min="1" max="1" width="32.5703125" bestFit="1" customWidth="1"/>
    <col min="2" max="2" width="16" bestFit="1" customWidth="1"/>
    <col min="3" max="3" width="13.28515625" customWidth="1"/>
    <col min="4" max="5" width="16" bestFit="1" customWidth="1"/>
    <col min="6" max="7" width="12.28515625" bestFit="1" customWidth="1"/>
    <col min="8" max="8" width="15" bestFit="1" customWidth="1"/>
    <col min="9" max="9" width="19" customWidth="1"/>
  </cols>
  <sheetData>
    <row r="1" spans="1:9" ht="15.75" x14ac:dyDescent="0.25">
      <c r="A1" s="5" t="s">
        <v>0</v>
      </c>
    </row>
    <row r="2" spans="1:9" x14ac:dyDescent="0.25">
      <c r="A2" s="1" t="s">
        <v>49</v>
      </c>
    </row>
    <row r="3" spans="1:9" x14ac:dyDescent="0.25">
      <c r="A3" s="1" t="s">
        <v>50</v>
      </c>
    </row>
    <row r="4" spans="1:9" ht="15.75" x14ac:dyDescent="0.25">
      <c r="B4" s="7">
        <v>2012</v>
      </c>
      <c r="C4" s="7">
        <v>2013</v>
      </c>
      <c r="D4" s="7">
        <v>2014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</row>
    <row r="5" spans="1:9" ht="15.75" x14ac:dyDescent="0.25">
      <c r="A5" s="18" t="s">
        <v>51</v>
      </c>
      <c r="B5" s="7"/>
      <c r="C5" s="7"/>
      <c r="D5" s="7"/>
      <c r="E5" s="7"/>
      <c r="F5" s="7"/>
      <c r="G5" s="7"/>
      <c r="H5" s="7"/>
    </row>
    <row r="6" spans="1:9" ht="15.75" x14ac:dyDescent="0.25">
      <c r="A6" s="19" t="s">
        <v>52</v>
      </c>
      <c r="B6" s="7"/>
      <c r="C6" s="7"/>
      <c r="D6" s="7"/>
      <c r="E6" s="7"/>
      <c r="F6" s="7"/>
      <c r="G6" s="7"/>
      <c r="H6" s="7"/>
    </row>
    <row r="7" spans="1:9" x14ac:dyDescent="0.25">
      <c r="A7" t="s">
        <v>47</v>
      </c>
      <c r="B7" s="4">
        <v>254110220</v>
      </c>
      <c r="C7" s="4">
        <v>255363140</v>
      </c>
      <c r="D7" s="4">
        <v>256696392</v>
      </c>
      <c r="E7" s="17">
        <v>259197092</v>
      </c>
      <c r="F7" s="3">
        <v>76962797</v>
      </c>
      <c r="G7" s="3">
        <v>80250512</v>
      </c>
      <c r="H7" s="3">
        <v>72783176</v>
      </c>
      <c r="I7" s="3">
        <v>66086036</v>
      </c>
    </row>
    <row r="8" spans="1:9" x14ac:dyDescent="0.25">
      <c r="A8" t="s">
        <v>1</v>
      </c>
      <c r="B8" s="3">
        <v>-145377679</v>
      </c>
      <c r="C8" s="3">
        <v>-155943953</v>
      </c>
      <c r="D8" s="3">
        <v>-165610256</v>
      </c>
      <c r="E8" s="3">
        <v>-174467147</v>
      </c>
      <c r="F8" s="3">
        <v>0</v>
      </c>
      <c r="G8" s="3"/>
      <c r="H8" s="3">
        <v>0</v>
      </c>
    </row>
    <row r="9" spans="1:9" x14ac:dyDescent="0.25">
      <c r="A9" s="19" t="s">
        <v>53</v>
      </c>
      <c r="B9" s="4">
        <f t="shared" ref="B9:I9" si="0">SUM(B7:B8)</f>
        <v>108732541</v>
      </c>
      <c r="C9" s="4">
        <f t="shared" si="0"/>
        <v>99419187</v>
      </c>
      <c r="D9" s="4">
        <f t="shared" si="0"/>
        <v>91086136</v>
      </c>
      <c r="E9" s="4">
        <f t="shared" si="0"/>
        <v>84729945</v>
      </c>
      <c r="F9" s="4">
        <f t="shared" si="0"/>
        <v>76962797</v>
      </c>
      <c r="G9" s="4">
        <f t="shared" si="0"/>
        <v>80250512</v>
      </c>
      <c r="H9" s="4">
        <f t="shared" si="0"/>
        <v>72783176</v>
      </c>
      <c r="I9" s="4">
        <f t="shared" si="0"/>
        <v>66086036</v>
      </c>
    </row>
    <row r="10" spans="1:9" x14ac:dyDescent="0.25">
      <c r="A10" s="19" t="s">
        <v>54</v>
      </c>
      <c r="B10" s="4"/>
      <c r="C10" s="4"/>
      <c r="D10" s="4"/>
      <c r="E10" s="4"/>
      <c r="F10" s="4"/>
      <c r="G10" s="4"/>
      <c r="H10" s="3"/>
    </row>
    <row r="11" spans="1:9" x14ac:dyDescent="0.25">
      <c r="A11" s="2" t="s">
        <v>30</v>
      </c>
      <c r="B11" s="3">
        <v>2725358</v>
      </c>
      <c r="C11" s="3">
        <v>2725358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9" x14ac:dyDescent="0.25">
      <c r="A12" s="2" t="s">
        <v>31</v>
      </c>
      <c r="B12" s="3">
        <v>255897</v>
      </c>
      <c r="C12" s="3">
        <v>255897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9" x14ac:dyDescent="0.25">
      <c r="B13" s="4">
        <f>SUM(B11:B12)</f>
        <v>2981255</v>
      </c>
      <c r="C13" s="4">
        <f>SUM(C11:C12)</f>
        <v>2981255</v>
      </c>
      <c r="D13" s="4">
        <v>0</v>
      </c>
      <c r="E13" s="4">
        <v>0</v>
      </c>
      <c r="F13" s="4"/>
      <c r="G13" s="4"/>
      <c r="H13" s="3"/>
    </row>
    <row r="14" spans="1:9" x14ac:dyDescent="0.25">
      <c r="A14" s="19" t="s">
        <v>55</v>
      </c>
      <c r="B14" s="3"/>
      <c r="C14" s="3"/>
      <c r="D14" s="3"/>
      <c r="E14" s="3"/>
      <c r="F14" s="3"/>
      <c r="G14" s="3"/>
      <c r="H14" s="3"/>
    </row>
    <row r="15" spans="1:9" x14ac:dyDescent="0.25">
      <c r="A15" s="2" t="s">
        <v>28</v>
      </c>
      <c r="B15" s="3">
        <v>12528157</v>
      </c>
      <c r="C15" s="3">
        <v>9771651</v>
      </c>
      <c r="D15" s="3">
        <v>9673382</v>
      </c>
      <c r="E15" s="3">
        <v>6380646</v>
      </c>
      <c r="F15" s="3">
        <v>5488597</v>
      </c>
      <c r="G15" s="3">
        <v>5163888</v>
      </c>
      <c r="H15" s="3">
        <v>5776146</v>
      </c>
      <c r="I15" s="3">
        <v>4114224</v>
      </c>
    </row>
    <row r="16" spans="1:9" x14ac:dyDescent="0.25">
      <c r="A16" s="2" t="s">
        <v>48</v>
      </c>
      <c r="B16" s="3"/>
      <c r="C16" s="3"/>
      <c r="D16" s="3"/>
      <c r="E16" s="3"/>
      <c r="F16" s="3">
        <v>3205662</v>
      </c>
      <c r="G16" s="3">
        <v>1261694</v>
      </c>
      <c r="H16" s="3"/>
      <c r="I16" s="3">
        <v>1398531</v>
      </c>
    </row>
    <row r="17" spans="1:9" x14ac:dyDescent="0.25">
      <c r="A17" t="s">
        <v>2</v>
      </c>
      <c r="B17" s="3">
        <v>4013020</v>
      </c>
      <c r="C17" s="3">
        <v>12172674</v>
      </c>
      <c r="D17" s="3">
        <v>6494116</v>
      </c>
      <c r="E17" s="3">
        <v>4241835</v>
      </c>
      <c r="F17" s="3">
        <v>6946966</v>
      </c>
      <c r="G17" s="3">
        <v>0</v>
      </c>
      <c r="H17" s="3">
        <v>794207</v>
      </c>
    </row>
    <row r="18" spans="1:9" x14ac:dyDescent="0.25">
      <c r="A18" t="s">
        <v>3</v>
      </c>
      <c r="B18" s="3">
        <v>6921648</v>
      </c>
      <c r="C18" s="3">
        <v>6906843</v>
      </c>
      <c r="D18" s="3">
        <v>6629868</v>
      </c>
      <c r="E18" s="3">
        <v>6851641</v>
      </c>
      <c r="F18" s="3">
        <v>599932</v>
      </c>
      <c r="G18" s="3">
        <v>7357654</v>
      </c>
      <c r="H18" s="3">
        <v>7561468</v>
      </c>
      <c r="I18" s="3">
        <v>7741180</v>
      </c>
    </row>
    <row r="19" spans="1:9" x14ac:dyDescent="0.25">
      <c r="A19" t="s">
        <v>4</v>
      </c>
      <c r="B19" s="3">
        <v>636591</v>
      </c>
      <c r="C19" s="3">
        <v>339117</v>
      </c>
      <c r="D19" s="3">
        <v>492505</v>
      </c>
      <c r="E19" s="3">
        <v>677440</v>
      </c>
      <c r="F19" s="3">
        <v>0</v>
      </c>
      <c r="G19" s="3">
        <v>416524</v>
      </c>
      <c r="H19" s="3">
        <v>444063</v>
      </c>
      <c r="I19" s="3">
        <v>906220</v>
      </c>
    </row>
    <row r="20" spans="1:9" x14ac:dyDescent="0.25">
      <c r="B20" s="4">
        <f t="shared" ref="B20:I20" si="1">SUM(B15:B19)</f>
        <v>24099416</v>
      </c>
      <c r="C20" s="4">
        <f t="shared" si="1"/>
        <v>29190285</v>
      </c>
      <c r="D20" s="4">
        <f t="shared" si="1"/>
        <v>23289871</v>
      </c>
      <c r="E20" s="4">
        <f t="shared" si="1"/>
        <v>18151562</v>
      </c>
      <c r="F20" s="4">
        <f t="shared" si="1"/>
        <v>16241157</v>
      </c>
      <c r="G20" s="4">
        <f t="shared" si="1"/>
        <v>14199760</v>
      </c>
      <c r="H20" s="4">
        <f t="shared" si="1"/>
        <v>14575884</v>
      </c>
      <c r="I20" s="4">
        <f t="shared" si="1"/>
        <v>14160155</v>
      </c>
    </row>
    <row r="21" spans="1:9" x14ac:dyDescent="0.25">
      <c r="B21" s="4"/>
      <c r="C21" s="4"/>
      <c r="D21" s="4"/>
      <c r="E21" s="4"/>
      <c r="F21" s="4"/>
      <c r="G21" s="4"/>
      <c r="H21" s="3"/>
    </row>
    <row r="22" spans="1:9" x14ac:dyDescent="0.25">
      <c r="A22" s="1"/>
      <c r="B22" s="4">
        <f>B9+B13+B20</f>
        <v>135813212</v>
      </c>
      <c r="C22" s="4">
        <f t="shared" ref="C22:I22" si="2">C9+C13+C20</f>
        <v>131590727</v>
      </c>
      <c r="D22" s="4">
        <f t="shared" si="2"/>
        <v>114376007</v>
      </c>
      <c r="E22" s="4">
        <f t="shared" si="2"/>
        <v>102881507</v>
      </c>
      <c r="F22" s="4">
        <f t="shared" si="2"/>
        <v>93203954</v>
      </c>
      <c r="G22" s="4">
        <f t="shared" si="2"/>
        <v>94450272</v>
      </c>
      <c r="H22" s="4">
        <f t="shared" si="2"/>
        <v>87359060</v>
      </c>
      <c r="I22" s="4">
        <f t="shared" si="2"/>
        <v>80246191</v>
      </c>
    </row>
    <row r="23" spans="1:9" x14ac:dyDescent="0.25">
      <c r="B23" s="4"/>
      <c r="C23" s="4"/>
      <c r="D23" s="4"/>
      <c r="E23" s="4"/>
      <c r="F23" s="4"/>
      <c r="G23" s="4"/>
      <c r="H23" s="3"/>
    </row>
    <row r="24" spans="1:9" ht="15.75" x14ac:dyDescent="0.25">
      <c r="A24" s="20" t="s">
        <v>56</v>
      </c>
      <c r="B24" s="4"/>
      <c r="C24" s="4"/>
      <c r="D24" s="4"/>
      <c r="E24" s="4"/>
      <c r="F24" s="4"/>
      <c r="G24" s="4"/>
      <c r="H24" s="3"/>
    </row>
    <row r="25" spans="1:9" ht="15.75" x14ac:dyDescent="0.25">
      <c r="A25" s="21" t="s">
        <v>57</v>
      </c>
      <c r="B25" s="4"/>
      <c r="C25" s="4"/>
      <c r="D25" s="4"/>
      <c r="E25" s="4"/>
      <c r="F25" s="4"/>
      <c r="G25" s="4"/>
      <c r="H25" s="3"/>
    </row>
    <row r="26" spans="1:9" x14ac:dyDescent="0.25">
      <c r="A26" s="19" t="s">
        <v>58</v>
      </c>
      <c r="B26" s="3"/>
      <c r="C26" s="3"/>
      <c r="D26" s="3"/>
      <c r="E26" s="4"/>
      <c r="F26" s="3"/>
      <c r="G26" s="3"/>
      <c r="H26" s="3"/>
    </row>
    <row r="27" spans="1:9" x14ac:dyDescent="0.25">
      <c r="A27" t="s">
        <v>5</v>
      </c>
      <c r="B27" s="3">
        <v>4122964</v>
      </c>
      <c r="C27" s="3">
        <v>6996943</v>
      </c>
      <c r="D27" s="3">
        <v>5081480</v>
      </c>
      <c r="E27" s="3">
        <v>5128622</v>
      </c>
      <c r="F27" s="3">
        <v>4849991</v>
      </c>
      <c r="G27" s="3">
        <v>4553137</v>
      </c>
      <c r="H27" s="3">
        <v>4235504</v>
      </c>
      <c r="I27" s="3">
        <v>5582633</v>
      </c>
    </row>
    <row r="28" spans="1:9" x14ac:dyDescent="0.25">
      <c r="A28" t="s">
        <v>88</v>
      </c>
      <c r="B28" s="3"/>
      <c r="C28" s="3"/>
      <c r="D28" s="3"/>
      <c r="E28" s="3"/>
      <c r="F28" s="3"/>
      <c r="G28" s="3"/>
      <c r="H28" s="3"/>
      <c r="I28" s="3">
        <v>1000000</v>
      </c>
    </row>
    <row r="29" spans="1:9" x14ac:dyDescent="0.25">
      <c r="A29" t="s">
        <v>42</v>
      </c>
      <c r="B29" s="3"/>
      <c r="C29" s="3"/>
      <c r="D29" s="3"/>
      <c r="E29" s="3"/>
      <c r="F29" s="3">
        <v>0</v>
      </c>
      <c r="G29" s="3">
        <v>0</v>
      </c>
      <c r="H29" s="3">
        <v>3055050</v>
      </c>
      <c r="I29" s="3">
        <v>4582575</v>
      </c>
    </row>
    <row r="30" spans="1:9" x14ac:dyDescent="0.25">
      <c r="A30" t="s">
        <v>43</v>
      </c>
      <c r="B30" s="3"/>
      <c r="C30" s="3"/>
      <c r="D30" s="3"/>
      <c r="E30" s="3"/>
      <c r="F30" s="3">
        <v>2220568</v>
      </c>
      <c r="G30" s="3">
        <v>11077264</v>
      </c>
      <c r="H30" s="3">
        <v>9660617</v>
      </c>
      <c r="I30" s="3">
        <v>5813014</v>
      </c>
    </row>
    <row r="31" spans="1:9" x14ac:dyDescent="0.25">
      <c r="A31" t="s">
        <v>41</v>
      </c>
      <c r="B31" s="3"/>
      <c r="C31" s="3"/>
      <c r="D31" s="3"/>
      <c r="E31" s="3"/>
      <c r="F31" s="3">
        <v>5715117</v>
      </c>
      <c r="G31" s="3">
        <v>5237602</v>
      </c>
      <c r="H31" s="3">
        <v>2877520</v>
      </c>
    </row>
    <row r="32" spans="1:9" x14ac:dyDescent="0.25">
      <c r="A32" t="s">
        <v>6</v>
      </c>
      <c r="B32" s="3">
        <v>56773370</v>
      </c>
      <c r="C32" s="3">
        <v>63056620</v>
      </c>
      <c r="D32" s="3">
        <v>26132217</v>
      </c>
      <c r="E32" s="3">
        <v>2869745</v>
      </c>
      <c r="F32" s="3">
        <v>0</v>
      </c>
      <c r="G32" s="3">
        <v>0</v>
      </c>
      <c r="H32" s="3">
        <v>0</v>
      </c>
    </row>
    <row r="33" spans="1:9" x14ac:dyDescent="0.25">
      <c r="A33" t="s">
        <v>7</v>
      </c>
      <c r="B33" s="3">
        <v>2398261</v>
      </c>
      <c r="C33" s="3">
        <v>2397226</v>
      </c>
      <c r="D33" s="3">
        <v>2397226</v>
      </c>
      <c r="E33" s="3">
        <v>2397226</v>
      </c>
      <c r="F33" s="3">
        <v>2381246</v>
      </c>
      <c r="G33" s="3">
        <v>2379796</v>
      </c>
      <c r="H33" s="3">
        <v>2378986</v>
      </c>
      <c r="I33" s="3">
        <v>2378986</v>
      </c>
    </row>
    <row r="34" spans="1:9" x14ac:dyDescent="0.25">
      <c r="A34" t="s">
        <v>8</v>
      </c>
      <c r="B34" s="3">
        <v>7311024</v>
      </c>
      <c r="C34" s="3">
        <v>7311024</v>
      </c>
      <c r="D34" s="3">
        <v>7311024</v>
      </c>
      <c r="E34" s="3">
        <v>7311024</v>
      </c>
      <c r="F34" s="3">
        <v>7571848</v>
      </c>
      <c r="G34" s="3">
        <v>7940560</v>
      </c>
      <c r="H34" s="3">
        <v>8275367</v>
      </c>
      <c r="I34" s="3">
        <v>8534464</v>
      </c>
    </row>
    <row r="35" spans="1:9" x14ac:dyDescent="0.25">
      <c r="B35" s="4">
        <f t="shared" ref="B35:D35" si="3">SUM(B27:B34)</f>
        <v>70605619</v>
      </c>
      <c r="C35" s="4">
        <f t="shared" si="3"/>
        <v>79761813</v>
      </c>
      <c r="D35" s="4">
        <f t="shared" si="3"/>
        <v>40921947</v>
      </c>
      <c r="E35" s="4">
        <f>SUM(E27:E34)</f>
        <v>17706617</v>
      </c>
      <c r="F35" s="4">
        <f t="shared" ref="F35" si="4">SUM(F27:F34)</f>
        <v>22738770</v>
      </c>
      <c r="G35" s="4">
        <f t="shared" ref="G35:I35" si="5">SUM(G27:G34)</f>
        <v>31188359</v>
      </c>
      <c r="H35" s="4">
        <f t="shared" si="5"/>
        <v>30483044</v>
      </c>
      <c r="I35" s="4">
        <f t="shared" si="5"/>
        <v>27891672</v>
      </c>
    </row>
    <row r="36" spans="1:9" x14ac:dyDescent="0.25">
      <c r="A36" s="1"/>
      <c r="B36" s="4"/>
      <c r="C36" s="4"/>
      <c r="D36" s="4"/>
      <c r="E36" s="4"/>
      <c r="F36" s="3"/>
      <c r="G36" s="3"/>
      <c r="H36" s="3"/>
    </row>
    <row r="37" spans="1:9" x14ac:dyDescent="0.25">
      <c r="A37" s="19" t="s">
        <v>39</v>
      </c>
      <c r="B37" s="4">
        <f t="shared" ref="B37:F37" si="6">B38+B39</f>
        <v>18541986</v>
      </c>
      <c r="C37" s="4">
        <f t="shared" si="6"/>
        <v>16781550</v>
      </c>
      <c r="D37" s="4">
        <f t="shared" si="6"/>
        <v>15301470</v>
      </c>
      <c r="E37" s="4">
        <f t="shared" si="6"/>
        <v>13522620</v>
      </c>
      <c r="F37" s="4">
        <f t="shared" si="6"/>
        <v>6547003</v>
      </c>
      <c r="G37" s="4">
        <f>G38+G39</f>
        <v>15378565</v>
      </c>
      <c r="H37" s="4">
        <f>H38+H39</f>
        <v>12101980</v>
      </c>
      <c r="I37" s="4">
        <f>I38+I39</f>
        <v>11378437</v>
      </c>
    </row>
    <row r="38" spans="1:9" x14ac:dyDescent="0.25">
      <c r="A38" t="s">
        <v>29</v>
      </c>
      <c r="B38" s="3">
        <v>18541986</v>
      </c>
      <c r="C38" s="3">
        <v>16781550</v>
      </c>
      <c r="D38" s="3">
        <v>15301470</v>
      </c>
      <c r="E38" s="17">
        <v>13522620</v>
      </c>
      <c r="F38" s="3">
        <v>6547003</v>
      </c>
      <c r="G38" s="3">
        <v>2618801</v>
      </c>
      <c r="H38" s="3">
        <v>0</v>
      </c>
    </row>
    <row r="39" spans="1:9" x14ac:dyDescent="0.25">
      <c r="A39" t="s">
        <v>40</v>
      </c>
      <c r="B39" s="3"/>
      <c r="C39" s="3"/>
      <c r="D39" s="3"/>
      <c r="E39" s="4"/>
      <c r="F39" s="3">
        <v>0</v>
      </c>
      <c r="G39" s="3">
        <v>12759764</v>
      </c>
      <c r="H39" s="3">
        <v>12101980</v>
      </c>
      <c r="I39" s="3">
        <v>11378437</v>
      </c>
    </row>
    <row r="40" spans="1:9" x14ac:dyDescent="0.25">
      <c r="A40" s="1"/>
      <c r="B40" s="4">
        <f t="shared" ref="B40:I40" si="7">B37+B35</f>
        <v>89147605</v>
      </c>
      <c r="C40" s="4">
        <f t="shared" si="7"/>
        <v>96543363</v>
      </c>
      <c r="D40" s="4">
        <f t="shared" si="7"/>
        <v>56223417</v>
      </c>
      <c r="E40" s="4">
        <f t="shared" si="7"/>
        <v>31229237</v>
      </c>
      <c r="F40" s="4">
        <f t="shared" si="7"/>
        <v>29285773</v>
      </c>
      <c r="G40" s="4">
        <f t="shared" si="7"/>
        <v>46566924</v>
      </c>
      <c r="H40" s="4">
        <f t="shared" si="7"/>
        <v>42585024</v>
      </c>
      <c r="I40" s="4">
        <f t="shared" si="7"/>
        <v>39270109</v>
      </c>
    </row>
    <row r="41" spans="1:9" x14ac:dyDescent="0.25">
      <c r="A41" s="1"/>
      <c r="B41" s="4"/>
      <c r="C41" s="4"/>
      <c r="D41" s="4"/>
      <c r="E41" s="4"/>
      <c r="F41" s="4"/>
      <c r="G41" s="4"/>
      <c r="H41" s="4"/>
    </row>
    <row r="42" spans="1:9" x14ac:dyDescent="0.25">
      <c r="A42" s="1"/>
      <c r="B42" s="3"/>
      <c r="C42" s="3"/>
      <c r="D42" s="3"/>
      <c r="E42" s="3"/>
      <c r="F42" s="3"/>
      <c r="G42" s="3"/>
      <c r="H42" s="3"/>
    </row>
    <row r="43" spans="1:9" x14ac:dyDescent="0.25">
      <c r="A43" s="19" t="s">
        <v>59</v>
      </c>
      <c r="B43" s="3"/>
      <c r="C43" s="3"/>
      <c r="D43" s="3"/>
      <c r="E43" s="3"/>
      <c r="F43" s="3"/>
      <c r="G43" s="3"/>
      <c r="H43" s="3"/>
    </row>
    <row r="44" spans="1:9" x14ac:dyDescent="0.25">
      <c r="A44" t="s">
        <v>9</v>
      </c>
      <c r="B44" s="3">
        <v>77000000</v>
      </c>
      <c r="C44" s="3">
        <v>77000000</v>
      </c>
      <c r="D44" s="3">
        <v>77000000</v>
      </c>
      <c r="E44" s="3">
        <v>77000000</v>
      </c>
      <c r="F44" s="3">
        <v>77000000</v>
      </c>
      <c r="G44" s="3">
        <v>77000000</v>
      </c>
      <c r="H44" s="3">
        <v>77000000</v>
      </c>
      <c r="I44" s="3">
        <v>77000000</v>
      </c>
    </row>
    <row r="45" spans="1:9" x14ac:dyDescent="0.25">
      <c r="A45" t="s">
        <v>10</v>
      </c>
      <c r="B45" s="3">
        <v>3900198</v>
      </c>
      <c r="C45" s="3">
        <v>3900198</v>
      </c>
      <c r="D45" s="3">
        <v>3900198</v>
      </c>
      <c r="E45" s="3">
        <v>3900198</v>
      </c>
      <c r="F45" s="3">
        <v>3900198</v>
      </c>
      <c r="G45" s="3">
        <v>3900198</v>
      </c>
      <c r="H45" s="3">
        <v>3900198</v>
      </c>
      <c r="I45" s="3">
        <v>3900198</v>
      </c>
    </row>
    <row r="46" spans="1:9" x14ac:dyDescent="0.25">
      <c r="A46" t="s">
        <v>11</v>
      </c>
      <c r="B46" s="3">
        <v>-34234591</v>
      </c>
      <c r="C46" s="3">
        <v>-45852834</v>
      </c>
      <c r="D46" s="3">
        <v>-22747608</v>
      </c>
      <c r="E46" s="3">
        <v>-9247928</v>
      </c>
      <c r="F46" s="3">
        <v>-16982017</v>
      </c>
      <c r="G46" s="3">
        <v>-33016850</v>
      </c>
      <c r="H46" s="3">
        <v>-36126162</v>
      </c>
      <c r="I46" s="3">
        <v>-39924116</v>
      </c>
    </row>
    <row r="47" spans="1:9" x14ac:dyDescent="0.25">
      <c r="B47" s="4">
        <f t="shared" ref="B47:D47" si="8">SUM(B44:B46)</f>
        <v>46665607</v>
      </c>
      <c r="C47" s="4">
        <f t="shared" si="8"/>
        <v>35047364</v>
      </c>
      <c r="D47" s="4">
        <f t="shared" si="8"/>
        <v>58152590</v>
      </c>
      <c r="E47" s="4">
        <f>SUM(E44:E46)</f>
        <v>71652270</v>
      </c>
      <c r="F47" s="4">
        <f t="shared" ref="F47" si="9">SUM(F44:F46)</f>
        <v>63918181</v>
      </c>
      <c r="G47" s="4">
        <f t="shared" ref="G47:I47" si="10">SUM(G44:G46)</f>
        <v>47883348</v>
      </c>
      <c r="H47" s="4">
        <f t="shared" si="10"/>
        <v>44774036</v>
      </c>
      <c r="I47" s="4">
        <f t="shared" si="10"/>
        <v>40976082</v>
      </c>
    </row>
    <row r="48" spans="1:9" x14ac:dyDescent="0.25">
      <c r="A48" s="1"/>
      <c r="B48" s="4"/>
      <c r="C48" s="4"/>
      <c r="D48" s="4"/>
      <c r="E48" s="4"/>
      <c r="F48" s="4"/>
      <c r="G48" s="4"/>
      <c r="H48" s="3"/>
    </row>
    <row r="49" spans="1:19" x14ac:dyDescent="0.25">
      <c r="A49" s="1"/>
      <c r="B49" s="4">
        <f t="shared" ref="B49:I49" si="11">B47+B40</f>
        <v>135813212</v>
      </c>
      <c r="C49" s="4">
        <f t="shared" si="11"/>
        <v>131590727</v>
      </c>
      <c r="D49" s="4">
        <f t="shared" si="11"/>
        <v>114376007</v>
      </c>
      <c r="E49" s="4">
        <f t="shared" si="11"/>
        <v>102881507</v>
      </c>
      <c r="F49" s="4">
        <f t="shared" si="11"/>
        <v>93203954</v>
      </c>
      <c r="G49" s="4">
        <f t="shared" si="11"/>
        <v>94450272</v>
      </c>
      <c r="H49" s="4">
        <f t="shared" si="11"/>
        <v>87359060</v>
      </c>
      <c r="I49" s="4">
        <f t="shared" si="11"/>
        <v>80246191</v>
      </c>
    </row>
    <row r="50" spans="1:19" x14ac:dyDescent="0.25">
      <c r="A50" s="1"/>
      <c r="B50" s="3"/>
      <c r="C50" s="3"/>
      <c r="D50" s="3"/>
      <c r="E50" s="4"/>
    </row>
    <row r="51" spans="1:19" x14ac:dyDescent="0.25">
      <c r="A51" s="22" t="s">
        <v>60</v>
      </c>
      <c r="B51" s="9">
        <f>B47/(B44/10)</f>
        <v>6.0604684415584416</v>
      </c>
      <c r="C51" s="9">
        <f t="shared" ref="C51:I51" si="12">C47/(C44/10)</f>
        <v>4.5516057142857145</v>
      </c>
      <c r="D51" s="9">
        <f t="shared" si="12"/>
        <v>7.552284415584416</v>
      </c>
      <c r="E51" s="9">
        <f t="shared" si="12"/>
        <v>9.3054896103896105</v>
      </c>
      <c r="F51" s="9">
        <f t="shared" si="12"/>
        <v>8.3010624675324678</v>
      </c>
      <c r="G51" s="9">
        <f t="shared" si="12"/>
        <v>6.2186166233766231</v>
      </c>
      <c r="H51" s="9">
        <f t="shared" si="12"/>
        <v>5.8148098701298698</v>
      </c>
      <c r="I51" s="9">
        <f t="shared" si="12"/>
        <v>5.3215690909090911</v>
      </c>
    </row>
    <row r="52" spans="1:19" x14ac:dyDescent="0.25">
      <c r="A52" s="22" t="s">
        <v>61</v>
      </c>
      <c r="B52" s="3">
        <f t="shared" ref="B52:D52" si="13">B44/10</f>
        <v>7700000</v>
      </c>
      <c r="C52" s="3">
        <f t="shared" si="13"/>
        <v>7700000</v>
      </c>
      <c r="D52" s="3">
        <f t="shared" si="13"/>
        <v>7700000</v>
      </c>
      <c r="E52" s="3">
        <f>E44/10</f>
        <v>7700000</v>
      </c>
      <c r="F52" s="3">
        <f t="shared" ref="F52:I52" si="14">F44/10</f>
        <v>7700000</v>
      </c>
      <c r="G52" s="3">
        <f t="shared" si="14"/>
        <v>7700000</v>
      </c>
      <c r="H52" s="3">
        <f t="shared" si="14"/>
        <v>7700000</v>
      </c>
      <c r="I52" s="3">
        <f t="shared" si="14"/>
        <v>7700000</v>
      </c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B53" s="3"/>
      <c r="C53" s="3"/>
      <c r="D53" s="3"/>
      <c r="E53" s="3"/>
      <c r="F53" s="3"/>
      <c r="G53" s="3"/>
    </row>
    <row r="54" spans="1:19" x14ac:dyDescent="0.25">
      <c r="A54" s="1"/>
      <c r="B54" s="4"/>
      <c r="C54" s="4"/>
      <c r="D54" s="4"/>
      <c r="E54" s="4"/>
      <c r="F54" s="4"/>
      <c r="G54" s="4"/>
    </row>
    <row r="55" spans="1:19" x14ac:dyDescent="0.25">
      <c r="A55" s="1"/>
      <c r="B55" s="3"/>
      <c r="C55" s="3"/>
      <c r="D55" s="3"/>
      <c r="E55" s="3"/>
      <c r="I55" s="15"/>
    </row>
    <row r="56" spans="1:19" x14ac:dyDescent="0.25">
      <c r="B56" s="3"/>
      <c r="C56" s="3"/>
      <c r="D56" s="3"/>
      <c r="E56" s="3"/>
    </row>
    <row r="57" spans="1:19" x14ac:dyDescent="0.25">
      <c r="B57" s="3"/>
      <c r="C57" s="3"/>
      <c r="D57" s="3"/>
      <c r="E57" s="3"/>
    </row>
    <row r="58" spans="1:19" x14ac:dyDescent="0.25">
      <c r="B58" s="3"/>
      <c r="C58" s="3"/>
      <c r="D58" s="3"/>
      <c r="E58" s="3"/>
    </row>
    <row r="59" spans="1:19" x14ac:dyDescent="0.25">
      <c r="B59" s="3"/>
      <c r="C59" s="3"/>
      <c r="D59" s="3"/>
      <c r="E59" s="3"/>
    </row>
    <row r="60" spans="1:19" x14ac:dyDescent="0.25">
      <c r="B60" s="4"/>
      <c r="C60" s="4"/>
      <c r="D60" s="4"/>
      <c r="E60" s="4"/>
      <c r="F60" s="4"/>
      <c r="G60" s="4"/>
    </row>
    <row r="61" spans="1:19" x14ac:dyDescent="0.25">
      <c r="A61" s="1"/>
      <c r="B61" s="4"/>
      <c r="C61" s="4"/>
      <c r="D61" s="4"/>
      <c r="E61" s="4"/>
      <c r="F61" s="4"/>
    </row>
    <row r="62" spans="1:19" x14ac:dyDescent="0.25">
      <c r="B62" s="3"/>
      <c r="C62" s="3"/>
      <c r="D62" s="3"/>
      <c r="E62" s="3"/>
    </row>
    <row r="63" spans="1:19" x14ac:dyDescent="0.25">
      <c r="A63" s="1"/>
      <c r="B63" s="4"/>
      <c r="C63" s="4"/>
      <c r="D63" s="4"/>
      <c r="E63" s="4"/>
      <c r="F63" s="4"/>
      <c r="G63" s="4"/>
    </row>
    <row r="64" spans="1:19" x14ac:dyDescent="0.25">
      <c r="B64" s="3"/>
      <c r="C64" s="3"/>
      <c r="D64" s="3"/>
      <c r="E64" s="3"/>
    </row>
    <row r="65" spans="1:7" x14ac:dyDescent="0.25">
      <c r="A65" s="1"/>
      <c r="B65" s="4"/>
      <c r="C65" s="4"/>
      <c r="D65" s="4"/>
      <c r="E65" s="4"/>
      <c r="F65" s="4"/>
      <c r="G65" s="4"/>
    </row>
    <row r="66" spans="1:7" x14ac:dyDescent="0.25">
      <c r="B66" s="3"/>
      <c r="C66" s="3"/>
      <c r="D66" s="3"/>
      <c r="E66" s="3"/>
    </row>
    <row r="67" spans="1:7" x14ac:dyDescent="0.25">
      <c r="A67" s="1"/>
      <c r="B67" s="3"/>
      <c r="C67" s="3"/>
      <c r="D67" s="3"/>
      <c r="E67" s="3"/>
    </row>
    <row r="68" spans="1:7" x14ac:dyDescent="0.25">
      <c r="B68" s="3"/>
      <c r="C68" s="3"/>
      <c r="D68" s="3"/>
      <c r="E68" s="3"/>
    </row>
    <row r="69" spans="1:7" x14ac:dyDescent="0.25">
      <c r="A69" s="1"/>
      <c r="B69" s="3"/>
      <c r="C69" s="3"/>
      <c r="D69" s="3"/>
      <c r="E69" s="3"/>
    </row>
    <row r="70" spans="1:7" x14ac:dyDescent="0.25">
      <c r="B70" s="3"/>
      <c r="C70" s="3"/>
      <c r="D70" s="3"/>
      <c r="E70" s="4"/>
      <c r="F70" s="3"/>
      <c r="G70" s="3"/>
    </row>
    <row r="71" spans="1:7" x14ac:dyDescent="0.25">
      <c r="B71" s="3"/>
      <c r="C71" s="3"/>
      <c r="D71" s="3"/>
      <c r="E71" s="3"/>
    </row>
    <row r="72" spans="1:7" x14ac:dyDescent="0.25">
      <c r="B72" s="3"/>
      <c r="C72" s="3"/>
      <c r="D72" s="3"/>
      <c r="E72" s="3"/>
    </row>
    <row r="73" spans="1:7" x14ac:dyDescent="0.25">
      <c r="A73" s="1"/>
      <c r="B73" s="4"/>
      <c r="C73" s="4"/>
      <c r="D73" s="4"/>
      <c r="E73" s="4"/>
      <c r="F73" s="4"/>
      <c r="G73" s="4"/>
    </row>
    <row r="74" spans="1:7" x14ac:dyDescent="0.25">
      <c r="B74" s="3"/>
      <c r="C74" s="3"/>
      <c r="D74" s="3"/>
      <c r="E74" s="3"/>
    </row>
    <row r="75" spans="1:7" x14ac:dyDescent="0.25">
      <c r="B75" s="3"/>
      <c r="C75" s="3"/>
      <c r="D75" s="3"/>
      <c r="E75" s="3"/>
      <c r="F75" s="3"/>
      <c r="G75" s="3"/>
    </row>
    <row r="76" spans="1:7" x14ac:dyDescent="0.25">
      <c r="B76" s="3"/>
      <c r="C76" s="3"/>
      <c r="D76" s="3"/>
      <c r="E76" s="3"/>
    </row>
    <row r="77" spans="1:7" x14ac:dyDescent="0.25">
      <c r="A77" s="1"/>
      <c r="B77" s="4"/>
      <c r="C77" s="3"/>
      <c r="D77" s="4"/>
      <c r="E77" s="4"/>
    </row>
    <row r="78" spans="1:7" x14ac:dyDescent="0.25">
      <c r="B78" s="3"/>
      <c r="C78" s="3"/>
      <c r="D78" s="3"/>
      <c r="E78" s="3"/>
    </row>
    <row r="79" spans="1:7" x14ac:dyDescent="0.25">
      <c r="A79" s="1"/>
      <c r="B79" s="4"/>
      <c r="C79" s="4"/>
      <c r="D79" s="4"/>
      <c r="E79" s="4"/>
      <c r="F79" s="4"/>
      <c r="G79" s="4"/>
    </row>
    <row r="80" spans="1:7" x14ac:dyDescent="0.25">
      <c r="B80" s="3"/>
      <c r="C80" s="3"/>
      <c r="D80" s="3"/>
      <c r="E80" s="3"/>
    </row>
    <row r="81" spans="1:7" x14ac:dyDescent="0.25">
      <c r="A81" s="1"/>
      <c r="B81" s="3"/>
      <c r="C81" s="3"/>
      <c r="D81" s="3"/>
      <c r="E81" s="3"/>
    </row>
    <row r="82" spans="1:7" x14ac:dyDescent="0.25">
      <c r="A82" s="2"/>
      <c r="B82" s="3"/>
      <c r="C82" s="3"/>
      <c r="D82" s="3"/>
      <c r="E82" s="3"/>
    </row>
    <row r="83" spans="1:7" x14ac:dyDescent="0.25">
      <c r="B83" s="3"/>
      <c r="C83" s="3"/>
      <c r="D83" s="3"/>
      <c r="E83" s="3"/>
    </row>
    <row r="84" spans="1:7" x14ac:dyDescent="0.25">
      <c r="B84" s="3"/>
      <c r="C84" s="3"/>
      <c r="D84" s="3"/>
      <c r="E84" s="3"/>
    </row>
    <row r="85" spans="1:7" x14ac:dyDescent="0.25">
      <c r="A85" s="2"/>
      <c r="B85" s="3"/>
      <c r="C85" s="3"/>
      <c r="D85" s="3"/>
      <c r="E85" s="3"/>
    </row>
    <row r="86" spans="1:7" x14ac:dyDescent="0.25">
      <c r="A86" s="2"/>
      <c r="B86" s="3"/>
      <c r="C86" s="3"/>
      <c r="D86" s="3"/>
      <c r="E86" s="3"/>
    </row>
    <row r="87" spans="1:7" x14ac:dyDescent="0.25">
      <c r="A87" s="2"/>
      <c r="B87" s="3"/>
      <c r="C87" s="3"/>
      <c r="D87" s="3"/>
      <c r="E87" s="3"/>
    </row>
    <row r="88" spans="1:7" x14ac:dyDescent="0.25">
      <c r="B88" s="3"/>
      <c r="C88" s="3"/>
      <c r="D88" s="3"/>
      <c r="E88" s="3"/>
    </row>
    <row r="89" spans="1:7" x14ac:dyDescent="0.25">
      <c r="A89" s="1"/>
      <c r="B89" s="4"/>
      <c r="C89" s="4"/>
      <c r="D89" s="4"/>
      <c r="E89" s="4"/>
      <c r="F89" s="4"/>
      <c r="G89" s="4"/>
    </row>
    <row r="90" spans="1:7" x14ac:dyDescent="0.25">
      <c r="B90" s="3"/>
      <c r="C90" s="3"/>
      <c r="D90" s="3"/>
      <c r="E90" s="3"/>
    </row>
    <row r="91" spans="1:7" x14ac:dyDescent="0.25">
      <c r="B91" s="4"/>
      <c r="C91" s="4"/>
      <c r="D91" s="4"/>
      <c r="E91" s="4"/>
      <c r="F91" s="4"/>
      <c r="G9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I27" sqref="I27"/>
    </sheetView>
  </sheetViews>
  <sheetFormatPr defaultRowHeight="15" x14ac:dyDescent="0.25"/>
  <cols>
    <col min="1" max="1" width="31.85546875" bestFit="1" customWidth="1"/>
    <col min="2" max="5" width="12.28515625" bestFit="1" customWidth="1"/>
    <col min="6" max="6" width="14.28515625" bestFit="1" customWidth="1"/>
    <col min="7" max="7" width="15" bestFit="1" customWidth="1"/>
    <col min="8" max="8" width="14.28515625" bestFit="1" customWidth="1"/>
    <col min="9" max="9" width="19.28515625" customWidth="1"/>
  </cols>
  <sheetData>
    <row r="1" spans="1:9" ht="15.75" x14ac:dyDescent="0.25">
      <c r="A1" s="5" t="s">
        <v>0</v>
      </c>
      <c r="B1" s="15"/>
      <c r="C1" s="15"/>
      <c r="D1" s="15"/>
      <c r="E1" s="15"/>
    </row>
    <row r="2" spans="1:9" x14ac:dyDescent="0.25">
      <c r="A2" s="1" t="s">
        <v>62</v>
      </c>
      <c r="B2" s="3"/>
      <c r="C2" s="3"/>
      <c r="D2" s="3"/>
      <c r="E2" s="3"/>
    </row>
    <row r="3" spans="1:9" x14ac:dyDescent="0.25">
      <c r="A3" s="1" t="s">
        <v>50</v>
      </c>
      <c r="B3" s="3"/>
      <c r="C3" s="3"/>
      <c r="D3" s="3"/>
      <c r="E3" s="3"/>
    </row>
    <row r="4" spans="1:9" ht="15.75" x14ac:dyDescent="0.25">
      <c r="B4" s="10">
        <v>2012</v>
      </c>
      <c r="C4" s="10">
        <v>2013</v>
      </c>
      <c r="D4" s="10">
        <v>2014</v>
      </c>
      <c r="E4" s="10">
        <v>2015</v>
      </c>
      <c r="F4" s="11">
        <v>2016</v>
      </c>
      <c r="G4" s="11">
        <v>2017</v>
      </c>
      <c r="H4" s="11">
        <v>2018</v>
      </c>
      <c r="I4" s="11">
        <v>2019</v>
      </c>
    </row>
    <row r="5" spans="1:9" x14ac:dyDescent="0.25">
      <c r="A5" s="22" t="s">
        <v>63</v>
      </c>
      <c r="B5" s="3">
        <v>60421056</v>
      </c>
      <c r="C5" s="3">
        <v>47189299</v>
      </c>
      <c r="D5" s="3">
        <v>41269489</v>
      </c>
      <c r="E5" s="3">
        <v>36406886</v>
      </c>
      <c r="F5" s="3">
        <v>43470547</v>
      </c>
      <c r="G5" s="3">
        <v>52673145</v>
      </c>
      <c r="H5" s="16">
        <v>47829579</v>
      </c>
      <c r="I5" s="3">
        <v>43182794</v>
      </c>
    </row>
    <row r="6" spans="1:9" x14ac:dyDescent="0.25">
      <c r="A6" t="s">
        <v>64</v>
      </c>
      <c r="B6" s="3">
        <v>59409902</v>
      </c>
      <c r="C6" s="3">
        <v>48890679</v>
      </c>
      <c r="D6" s="3">
        <v>47808841</v>
      </c>
      <c r="E6" s="3">
        <v>42398114</v>
      </c>
      <c r="F6" s="3">
        <v>44308082</v>
      </c>
      <c r="G6" s="3">
        <v>48780151</v>
      </c>
      <c r="H6" s="3">
        <v>43941117</v>
      </c>
      <c r="I6" s="3">
        <v>42303740</v>
      </c>
    </row>
    <row r="7" spans="1:9" x14ac:dyDescent="0.25">
      <c r="A7" s="22" t="s">
        <v>12</v>
      </c>
      <c r="B7" s="4">
        <f>B5-B6</f>
        <v>1011154</v>
      </c>
      <c r="C7" s="4">
        <f t="shared" ref="C7:I7" si="0">C5-C6</f>
        <v>-1701380</v>
      </c>
      <c r="D7" s="4">
        <f t="shared" si="0"/>
        <v>-6539352</v>
      </c>
      <c r="E7" s="4">
        <f t="shared" si="0"/>
        <v>-5991228</v>
      </c>
      <c r="F7" s="4">
        <f t="shared" si="0"/>
        <v>-837535</v>
      </c>
      <c r="G7" s="4">
        <f t="shared" si="0"/>
        <v>3892994</v>
      </c>
      <c r="H7" s="4">
        <f t="shared" si="0"/>
        <v>3888462</v>
      </c>
      <c r="I7" s="4">
        <f t="shared" si="0"/>
        <v>879054</v>
      </c>
    </row>
    <row r="8" spans="1:9" x14ac:dyDescent="0.25">
      <c r="A8" s="24"/>
      <c r="B8" s="4"/>
      <c r="C8" s="4"/>
      <c r="D8" s="4"/>
      <c r="E8" s="4"/>
      <c r="F8" s="4"/>
      <c r="G8" s="4"/>
      <c r="H8" s="4"/>
    </row>
    <row r="9" spans="1:9" x14ac:dyDescent="0.25">
      <c r="A9" s="22" t="s">
        <v>65</v>
      </c>
      <c r="B9" s="3"/>
      <c r="C9" s="3"/>
      <c r="D9" s="3"/>
      <c r="E9" s="3"/>
    </row>
    <row r="10" spans="1:9" x14ac:dyDescent="0.25">
      <c r="A10" t="s">
        <v>13</v>
      </c>
      <c r="B10" s="3">
        <v>7143790</v>
      </c>
      <c r="C10" s="3">
        <v>6081562</v>
      </c>
      <c r="D10" s="3">
        <v>5525316</v>
      </c>
      <c r="E10" s="3">
        <v>4966631</v>
      </c>
      <c r="F10" s="3">
        <v>5505170</v>
      </c>
      <c r="G10" s="3">
        <v>5828746</v>
      </c>
      <c r="H10" s="3">
        <v>5231664</v>
      </c>
      <c r="I10" s="3">
        <v>4790373</v>
      </c>
    </row>
    <row r="11" spans="1:9" x14ac:dyDescent="0.25">
      <c r="A11" t="s">
        <v>14</v>
      </c>
      <c r="B11" s="3">
        <v>6278218</v>
      </c>
      <c r="C11" s="3">
        <v>3391076</v>
      </c>
      <c r="D11" s="3">
        <v>1446608</v>
      </c>
      <c r="E11" s="3">
        <v>1336131</v>
      </c>
      <c r="F11" s="3">
        <v>1130560</v>
      </c>
      <c r="G11" s="3">
        <v>1048801</v>
      </c>
      <c r="H11" s="3">
        <v>1341659</v>
      </c>
      <c r="I11" s="3">
        <v>327343</v>
      </c>
    </row>
    <row r="12" spans="1:9" x14ac:dyDescent="0.25">
      <c r="A12" t="s">
        <v>15</v>
      </c>
      <c r="B12" s="3">
        <v>25000</v>
      </c>
      <c r="C12" s="3">
        <v>25000</v>
      </c>
      <c r="D12" s="3">
        <v>25000</v>
      </c>
      <c r="E12" s="3">
        <v>30000</v>
      </c>
      <c r="F12" s="3">
        <v>0</v>
      </c>
      <c r="H12" s="3">
        <v>0</v>
      </c>
    </row>
    <row r="13" spans="1:9" x14ac:dyDescent="0.25">
      <c r="A13" t="s">
        <v>16</v>
      </c>
      <c r="B13" s="3">
        <v>497301</v>
      </c>
      <c r="C13" s="3">
        <v>419225</v>
      </c>
      <c r="D13" s="3">
        <v>362366</v>
      </c>
      <c r="E13" s="3">
        <v>308547</v>
      </c>
      <c r="F13" s="3">
        <v>0</v>
      </c>
      <c r="H13" s="3">
        <v>0</v>
      </c>
    </row>
    <row r="14" spans="1:9" x14ac:dyDescent="0.25">
      <c r="A14" t="s">
        <v>44</v>
      </c>
      <c r="B14" s="3"/>
      <c r="C14" s="3"/>
      <c r="D14" s="3"/>
      <c r="E14" s="3"/>
      <c r="F14" s="3">
        <v>0</v>
      </c>
      <c r="G14" s="3">
        <v>78196</v>
      </c>
      <c r="H14" s="3">
        <v>747428</v>
      </c>
      <c r="I14" s="3">
        <v>23738</v>
      </c>
    </row>
    <row r="15" spans="1:9" x14ac:dyDescent="0.25">
      <c r="B15" s="4">
        <f>SUM(B10:B13)</f>
        <v>13944309</v>
      </c>
      <c r="C15" s="4">
        <f>SUM(C10:C13)</f>
        <v>9916863</v>
      </c>
      <c r="D15" s="4">
        <f>SUM(D10:D13)</f>
        <v>7359290</v>
      </c>
      <c r="E15" s="4">
        <f>SUM(E10:E13)</f>
        <v>6641309</v>
      </c>
      <c r="F15" s="4">
        <f t="shared" ref="F15" si="1">(F10+F11+F12+F13)+F14</f>
        <v>6635730</v>
      </c>
      <c r="G15" s="4">
        <f>(G10+G11+G12+G13)-G14</f>
        <v>6799351</v>
      </c>
      <c r="H15" s="4">
        <f>(H10+H11+H12+H13)+H14</f>
        <v>7320751</v>
      </c>
      <c r="I15" s="4">
        <f>(I10+I11+I12+I13)+I14</f>
        <v>5141454</v>
      </c>
    </row>
    <row r="16" spans="1:9" x14ac:dyDescent="0.25">
      <c r="B16" s="4"/>
      <c r="C16" s="4"/>
      <c r="D16" s="4"/>
      <c r="E16" s="4"/>
      <c r="F16" s="4"/>
      <c r="G16" s="4"/>
      <c r="H16" s="4"/>
    </row>
    <row r="17" spans="1:15" x14ac:dyDescent="0.25">
      <c r="A17" s="22" t="s">
        <v>85</v>
      </c>
      <c r="B17" s="4">
        <f>B7-B15</f>
        <v>-12933155</v>
      </c>
      <c r="C17" s="4">
        <f t="shared" ref="C17:I17" si="2">C7-C15</f>
        <v>-11618243</v>
      </c>
      <c r="D17" s="4">
        <f t="shared" si="2"/>
        <v>-13898642</v>
      </c>
      <c r="E17" s="4">
        <f t="shared" si="2"/>
        <v>-12632537</v>
      </c>
      <c r="F17" s="4">
        <f t="shared" si="2"/>
        <v>-7473265</v>
      </c>
      <c r="G17" s="4">
        <f t="shared" si="2"/>
        <v>-2906357</v>
      </c>
      <c r="H17" s="4">
        <f t="shared" si="2"/>
        <v>-3432289</v>
      </c>
      <c r="I17" s="4">
        <f t="shared" si="2"/>
        <v>-4262400</v>
      </c>
    </row>
    <row r="18" spans="1:15" x14ac:dyDescent="0.25">
      <c r="A18" s="23" t="s">
        <v>86</v>
      </c>
      <c r="B18" s="4"/>
      <c r="C18" s="4"/>
      <c r="D18" s="4"/>
      <c r="E18" s="4"/>
      <c r="F18" s="4"/>
      <c r="G18" s="4"/>
      <c r="H18" s="4"/>
    </row>
    <row r="19" spans="1:15" x14ac:dyDescent="0.25">
      <c r="B19" s="4"/>
      <c r="C19" s="4"/>
      <c r="D19" s="4"/>
      <c r="E19" s="4"/>
      <c r="F19" s="4"/>
      <c r="G19" s="4"/>
      <c r="H19" s="4"/>
    </row>
    <row r="20" spans="1:15" x14ac:dyDescent="0.25">
      <c r="A20" s="22" t="s">
        <v>66</v>
      </c>
      <c r="B20" s="4">
        <f t="shared" ref="B20:I20" si="3">B7-B15</f>
        <v>-12933155</v>
      </c>
      <c r="C20" s="4">
        <f t="shared" si="3"/>
        <v>-11618243</v>
      </c>
      <c r="D20" s="4">
        <f t="shared" si="3"/>
        <v>-13898642</v>
      </c>
      <c r="E20" s="4">
        <f t="shared" si="3"/>
        <v>-12632537</v>
      </c>
      <c r="F20" s="4">
        <f t="shared" si="3"/>
        <v>-7473265</v>
      </c>
      <c r="G20" s="4">
        <f t="shared" si="3"/>
        <v>-2906357</v>
      </c>
      <c r="H20" s="4">
        <f t="shared" si="3"/>
        <v>-3432289</v>
      </c>
      <c r="I20" s="4">
        <f t="shared" si="3"/>
        <v>-4262400</v>
      </c>
    </row>
    <row r="21" spans="1:15" x14ac:dyDescent="0.25">
      <c r="A21" t="s">
        <v>17</v>
      </c>
      <c r="B21" s="3">
        <v>0</v>
      </c>
      <c r="C21" s="3">
        <v>0</v>
      </c>
      <c r="D21" s="3"/>
      <c r="E21" s="3">
        <v>0</v>
      </c>
      <c r="F21" s="3">
        <v>0</v>
      </c>
    </row>
    <row r="22" spans="1:15" x14ac:dyDescent="0.25">
      <c r="A22" s="22" t="s">
        <v>67</v>
      </c>
      <c r="B22" s="4">
        <f t="shared" ref="B22:D22" si="4">SUM(B20:B21)</f>
        <v>-12933155</v>
      </c>
      <c r="C22" s="4">
        <f t="shared" si="4"/>
        <v>-11618243</v>
      </c>
      <c r="D22" s="4">
        <f t="shared" si="4"/>
        <v>-13898642</v>
      </c>
      <c r="E22" s="4">
        <f>SUM(E20:E21)</f>
        <v>-12632537</v>
      </c>
      <c r="F22" s="4">
        <f t="shared" ref="F22:I22" si="5">SUM(F20:F21)</f>
        <v>-7473265</v>
      </c>
      <c r="G22" s="4">
        <f t="shared" si="5"/>
        <v>-2906357</v>
      </c>
      <c r="H22" s="4">
        <f t="shared" si="5"/>
        <v>-3432289</v>
      </c>
      <c r="I22" s="4">
        <f t="shared" si="5"/>
        <v>-4262400</v>
      </c>
    </row>
    <row r="23" spans="1:15" x14ac:dyDescent="0.25">
      <c r="A23" s="19" t="s">
        <v>68</v>
      </c>
      <c r="B23" s="15">
        <f>SUM(B24:B26)</f>
        <v>0</v>
      </c>
      <c r="C23" s="15">
        <f t="shared" ref="C23:H23" si="6">SUM(C24:C26)</f>
        <v>0</v>
      </c>
      <c r="D23" s="15">
        <f t="shared" si="6"/>
        <v>0</v>
      </c>
      <c r="E23" s="15">
        <f t="shared" si="6"/>
        <v>0</v>
      </c>
      <c r="F23" s="15">
        <f t="shared" si="6"/>
        <v>-260824</v>
      </c>
      <c r="G23" s="15">
        <f t="shared" si="6"/>
        <v>-368712</v>
      </c>
      <c r="H23" s="15">
        <f t="shared" si="6"/>
        <v>322977</v>
      </c>
    </row>
    <row r="24" spans="1:15" x14ac:dyDescent="0.25">
      <c r="A24" s="2" t="s">
        <v>87</v>
      </c>
      <c r="B24" s="4"/>
      <c r="C24" s="4"/>
      <c r="D24" s="4"/>
      <c r="E24" s="4"/>
      <c r="F24" s="4">
        <v>-260824</v>
      </c>
      <c r="G24" s="4">
        <v>-368712</v>
      </c>
      <c r="H24" s="4">
        <v>-334807</v>
      </c>
      <c r="I24" s="4">
        <v>-259097</v>
      </c>
    </row>
    <row r="25" spans="1:15" x14ac:dyDescent="0.25">
      <c r="A25" s="2" t="s">
        <v>45</v>
      </c>
      <c r="B25" s="4"/>
      <c r="C25" s="4"/>
      <c r="D25" s="4"/>
      <c r="E25" s="4"/>
      <c r="F25" s="4"/>
      <c r="G25" s="4"/>
      <c r="H25" s="4">
        <v>657784</v>
      </c>
      <c r="I25" s="3">
        <v>723543</v>
      </c>
    </row>
    <row r="26" spans="1:15" x14ac:dyDescent="0.25">
      <c r="A26" t="s">
        <v>18</v>
      </c>
      <c r="B26" s="3">
        <v>0</v>
      </c>
      <c r="C26" s="3">
        <v>0</v>
      </c>
      <c r="D26" s="3"/>
      <c r="E26" s="3">
        <v>0</v>
      </c>
      <c r="H26" s="3"/>
    </row>
    <row r="27" spans="1:15" x14ac:dyDescent="0.25">
      <c r="A27" s="22" t="s">
        <v>69</v>
      </c>
      <c r="B27" s="4">
        <f>SUM(B22:B23)</f>
        <v>-12933155</v>
      </c>
      <c r="C27" s="4">
        <f t="shared" ref="C27:H27" si="7">SUM(C22:C23)</f>
        <v>-11618243</v>
      </c>
      <c r="D27" s="4">
        <f t="shared" si="7"/>
        <v>-13898642</v>
      </c>
      <c r="E27" s="4">
        <f t="shared" si="7"/>
        <v>-12632537</v>
      </c>
      <c r="F27" s="4">
        <f t="shared" si="7"/>
        <v>-7734089</v>
      </c>
      <c r="G27" s="4">
        <f t="shared" si="7"/>
        <v>-3275069</v>
      </c>
      <c r="H27" s="4">
        <f t="shared" si="7"/>
        <v>-3109312</v>
      </c>
      <c r="I27" s="4">
        <f>SUM(I22:I25)</f>
        <v>-3797954</v>
      </c>
    </row>
    <row r="28" spans="1:15" x14ac:dyDescent="0.25">
      <c r="B28" s="9"/>
      <c r="C28" s="9"/>
      <c r="D28" s="9"/>
      <c r="E28" s="9"/>
    </row>
    <row r="29" spans="1:15" x14ac:dyDescent="0.25">
      <c r="A29" s="22" t="s">
        <v>70</v>
      </c>
      <c r="B29" s="8">
        <f>B27/('1'!B44/10)</f>
        <v>-1.6796305194805194</v>
      </c>
      <c r="C29" s="8">
        <f>C27/('1'!C44/10)</f>
        <v>-1.5088627272727273</v>
      </c>
      <c r="D29" s="8">
        <f>D27/('1'!D44/10)</f>
        <v>-1.8050184415584416</v>
      </c>
      <c r="E29" s="8">
        <f>E27/('1'!E44/10)</f>
        <v>-1.6405892207792208</v>
      </c>
      <c r="F29" s="8">
        <f>F27/('1'!F44/10)</f>
        <v>-1.004427142857143</v>
      </c>
      <c r="G29" s="8">
        <f>G27/('1'!G44/10)</f>
        <v>-0.42533363636363636</v>
      </c>
      <c r="H29" s="8">
        <f>H27/('1'!H44/10)</f>
        <v>-0.40380675324675325</v>
      </c>
      <c r="I29" s="8">
        <f>I27/('1'!I44/10)</f>
        <v>-0.49324077922077925</v>
      </c>
    </row>
    <row r="30" spans="1:15" x14ac:dyDescent="0.25">
      <c r="A30" s="23" t="s">
        <v>71</v>
      </c>
      <c r="B30" s="3">
        <f>'1'!B44/10</f>
        <v>7700000</v>
      </c>
      <c r="C30" s="3">
        <f>'1'!C44/10</f>
        <v>7700000</v>
      </c>
      <c r="D30" s="3">
        <f>'1'!D44/10</f>
        <v>7700000</v>
      </c>
      <c r="E30" s="3">
        <f>'1'!E44/10</f>
        <v>7700000</v>
      </c>
      <c r="F30" s="3">
        <f>'1'!F44/10</f>
        <v>7700000</v>
      </c>
      <c r="G30" s="3">
        <f>'1'!G44/10</f>
        <v>7700000</v>
      </c>
      <c r="H30" s="3">
        <f>'1'!H44/10</f>
        <v>7700000</v>
      </c>
      <c r="I30" s="3">
        <f>'1'!I44/10</f>
        <v>7700000</v>
      </c>
      <c r="J30" s="3"/>
      <c r="K30" s="3"/>
      <c r="L30" s="3"/>
      <c r="M30" s="3"/>
      <c r="N30" s="3"/>
      <c r="O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xSplit="1" ySplit="4" topLeftCell="D17" activePane="bottomRight" state="frozen"/>
      <selection pane="topRight" activeCell="B1" sqref="B1"/>
      <selection pane="bottomLeft" activeCell="A4" sqref="A4"/>
      <selection pane="bottomRight" activeCell="M30" sqref="M30"/>
    </sheetView>
  </sheetViews>
  <sheetFormatPr defaultRowHeight="15" x14ac:dyDescent="0.25"/>
  <cols>
    <col min="1" max="1" width="43.28515625" bestFit="1" customWidth="1"/>
    <col min="2" max="4" width="15" bestFit="1" customWidth="1"/>
    <col min="5" max="7" width="12.28515625" bestFit="1" customWidth="1"/>
    <col min="8" max="8" width="15" bestFit="1" customWidth="1"/>
    <col min="9" max="9" width="19.28515625" customWidth="1"/>
  </cols>
  <sheetData>
    <row r="1" spans="1:9" ht="15.75" x14ac:dyDescent="0.25">
      <c r="A1" s="5" t="s">
        <v>0</v>
      </c>
    </row>
    <row r="2" spans="1:9" x14ac:dyDescent="0.25">
      <c r="A2" s="1" t="s">
        <v>72</v>
      </c>
      <c r="B2" s="3"/>
      <c r="C2" s="3"/>
      <c r="D2" s="3"/>
      <c r="E2" s="3"/>
    </row>
    <row r="3" spans="1:9" x14ac:dyDescent="0.25">
      <c r="A3" s="1" t="s">
        <v>50</v>
      </c>
      <c r="B3" s="3"/>
      <c r="C3" s="3"/>
      <c r="D3" s="3"/>
      <c r="E3" s="3"/>
    </row>
    <row r="4" spans="1:9" x14ac:dyDescent="0.25">
      <c r="B4" s="6">
        <v>2012</v>
      </c>
      <c r="C4" s="6">
        <v>2013</v>
      </c>
      <c r="D4" s="6">
        <v>2014</v>
      </c>
      <c r="E4" s="6">
        <v>2015</v>
      </c>
      <c r="F4" s="6">
        <v>2016</v>
      </c>
      <c r="G4" s="6">
        <v>2017</v>
      </c>
      <c r="H4" s="6">
        <v>2018</v>
      </c>
      <c r="I4" s="6">
        <v>2019</v>
      </c>
    </row>
    <row r="5" spans="1:9" x14ac:dyDescent="0.25">
      <c r="A5" s="22" t="s">
        <v>73</v>
      </c>
      <c r="B5" s="4">
        <f>SUM(B6:B10)</f>
        <v>10630052</v>
      </c>
      <c r="C5" s="4">
        <f>SUM(C6:C10)</f>
        <v>-6322839</v>
      </c>
      <c r="D5" s="4">
        <f>D6+D10</f>
        <v>-192269</v>
      </c>
      <c r="E5" s="4">
        <f>SUM(E6:E10)</f>
        <v>-1523365</v>
      </c>
      <c r="F5" s="4">
        <f>SUM(F6:F10)</f>
        <v>1389472</v>
      </c>
      <c r="G5" s="4">
        <f>SUM(G6:G10)</f>
        <v>14916819</v>
      </c>
      <c r="H5" s="4">
        <f>SUM(H6:H10)</f>
        <v>1952182</v>
      </c>
      <c r="I5" s="4">
        <f>SUM(I6:I10)</f>
        <v>1812152</v>
      </c>
    </row>
    <row r="6" spans="1:9" x14ac:dyDescent="0.25">
      <c r="A6" t="s">
        <v>19</v>
      </c>
      <c r="B6" s="3">
        <v>65052756</v>
      </c>
      <c r="C6" s="3">
        <v>39029645</v>
      </c>
      <c r="D6" s="3">
        <v>46948047</v>
      </c>
      <c r="E6" s="3">
        <v>38659167</v>
      </c>
      <c r="F6" s="3">
        <v>44506720</v>
      </c>
      <c r="G6" s="3">
        <v>54695309</v>
      </c>
      <c r="H6" s="3">
        <v>48050920</v>
      </c>
      <c r="I6" s="3">
        <v>42554732</v>
      </c>
    </row>
    <row r="7" spans="1:9" x14ac:dyDescent="0.25">
      <c r="A7" t="s">
        <v>46</v>
      </c>
      <c r="B7" s="3"/>
      <c r="C7" s="3"/>
      <c r="D7" s="3"/>
      <c r="E7" s="3"/>
      <c r="F7" s="3">
        <v>-43117248</v>
      </c>
      <c r="G7" s="3">
        <v>-39778490</v>
      </c>
      <c r="H7" s="3">
        <v>-44498115</v>
      </c>
      <c r="I7" s="3">
        <v>-40242025</v>
      </c>
    </row>
    <row r="8" spans="1:9" x14ac:dyDescent="0.25">
      <c r="B8" s="3"/>
      <c r="C8" s="3"/>
      <c r="D8" s="3"/>
      <c r="E8" s="3"/>
      <c r="F8" s="3"/>
      <c r="G8" s="3"/>
      <c r="H8" s="3"/>
      <c r="I8" s="3"/>
    </row>
    <row r="9" spans="1:9" x14ac:dyDescent="0.25">
      <c r="A9" t="s">
        <v>34</v>
      </c>
      <c r="B9" s="3">
        <v>-1063276</v>
      </c>
      <c r="C9" s="3"/>
      <c r="D9" s="3"/>
      <c r="E9" s="3"/>
      <c r="F9" s="3"/>
      <c r="G9" s="3">
        <v>0</v>
      </c>
      <c r="H9" s="3">
        <v>-258964</v>
      </c>
      <c r="I9" s="3">
        <v>-173212</v>
      </c>
    </row>
    <row r="10" spans="1:9" x14ac:dyDescent="0.25">
      <c r="A10" t="s">
        <v>20</v>
      </c>
      <c r="B10" s="3">
        <v>-53359428</v>
      </c>
      <c r="C10" s="3">
        <v>-45352484</v>
      </c>
      <c r="D10" s="3">
        <v>-47140316</v>
      </c>
      <c r="E10" s="3">
        <v>-40182532</v>
      </c>
      <c r="F10" s="3"/>
      <c r="G10" s="3"/>
      <c r="H10" s="3">
        <v>-1341659</v>
      </c>
      <c r="I10" s="3">
        <v>-327343</v>
      </c>
    </row>
    <row r="11" spans="1:9" x14ac:dyDescent="0.25">
      <c r="B11" s="3"/>
      <c r="C11" s="3"/>
      <c r="D11" s="3"/>
      <c r="E11" s="3"/>
      <c r="F11" s="3"/>
      <c r="G11" s="3"/>
      <c r="H11" s="3"/>
    </row>
    <row r="12" spans="1:9" x14ac:dyDescent="0.25">
      <c r="A12" s="22" t="s">
        <v>74</v>
      </c>
      <c r="B12" s="4">
        <v>-311185</v>
      </c>
      <c r="C12" s="3">
        <v>-1252920</v>
      </c>
      <c r="D12" s="4">
        <v>-1333252</v>
      </c>
      <c r="E12" s="4">
        <v>-2500700</v>
      </c>
      <c r="F12" s="4">
        <v>-190500</v>
      </c>
      <c r="G12" s="4">
        <v>-10693060</v>
      </c>
      <c r="H12" s="3">
        <v>0</v>
      </c>
    </row>
    <row r="13" spans="1:9" x14ac:dyDescent="0.25">
      <c r="A13" t="s">
        <v>21</v>
      </c>
      <c r="B13" s="3">
        <v>-311185</v>
      </c>
      <c r="C13" s="3">
        <v>-1252920</v>
      </c>
      <c r="D13" s="3">
        <v>-1333252</v>
      </c>
      <c r="E13" s="3">
        <v>-2500700</v>
      </c>
      <c r="F13" s="3">
        <v>-190500</v>
      </c>
      <c r="G13" s="3">
        <v>-10693060</v>
      </c>
      <c r="H13" s="3">
        <v>0</v>
      </c>
    </row>
    <row r="14" spans="1:9" x14ac:dyDescent="0.25">
      <c r="B14" s="3"/>
      <c r="C14" s="3"/>
      <c r="D14" s="3"/>
      <c r="E14" s="3"/>
      <c r="F14" s="3"/>
      <c r="G14" s="3"/>
      <c r="H14" s="3"/>
    </row>
    <row r="15" spans="1:9" x14ac:dyDescent="0.25">
      <c r="A15" s="22" t="s">
        <v>75</v>
      </c>
      <c r="B15" s="4">
        <f t="shared" ref="B15:D15" si="0">SUM(B16:B23)</f>
        <v>-12943936</v>
      </c>
      <c r="C15" s="4">
        <f t="shared" si="0"/>
        <v>7278285</v>
      </c>
      <c r="D15" s="4">
        <f t="shared" si="0"/>
        <v>1678909</v>
      </c>
      <c r="E15" s="4">
        <f>SUM(E16:E23)</f>
        <v>4209000</v>
      </c>
      <c r="F15" s="4">
        <f t="shared" ref="F15:I15" si="1">SUM(F16:F23)</f>
        <v>-1276480</v>
      </c>
      <c r="G15" s="4">
        <f t="shared" si="1"/>
        <v>-4407167</v>
      </c>
      <c r="H15" s="4">
        <f t="shared" si="1"/>
        <v>-1924643</v>
      </c>
      <c r="I15" s="4">
        <f t="shared" si="1"/>
        <v>-1349995</v>
      </c>
    </row>
    <row r="16" spans="1:9" x14ac:dyDescent="0.25">
      <c r="A16" t="s">
        <v>22</v>
      </c>
      <c r="B16" s="3">
        <v>-10244262</v>
      </c>
      <c r="C16" s="3">
        <v>6283250</v>
      </c>
      <c r="D16" s="3">
        <v>3060720</v>
      </c>
      <c r="E16" s="3">
        <v>2869745</v>
      </c>
      <c r="F16" s="3"/>
      <c r="G16" s="3"/>
      <c r="H16" s="3"/>
    </row>
    <row r="17" spans="1:9" x14ac:dyDescent="0.25">
      <c r="A17" s="2" t="s">
        <v>32</v>
      </c>
      <c r="B17" s="3">
        <v>-860</v>
      </c>
      <c r="C17" s="3">
        <v>-1035</v>
      </c>
      <c r="D17" s="3"/>
      <c r="E17" s="3"/>
      <c r="F17" s="3">
        <v>-15980</v>
      </c>
      <c r="G17" s="3">
        <v>-1450</v>
      </c>
      <c r="H17" s="3">
        <v>-810</v>
      </c>
    </row>
    <row r="18" spans="1:9" x14ac:dyDescent="0.25">
      <c r="A18" s="2" t="s">
        <v>25</v>
      </c>
      <c r="B18" s="3">
        <v>-335500</v>
      </c>
      <c r="C18" s="3">
        <v>-141433</v>
      </c>
      <c r="D18" s="3">
        <v>-640352</v>
      </c>
      <c r="E18" s="3">
        <v>-760500</v>
      </c>
      <c r="F18" s="3">
        <v>-760500</v>
      </c>
      <c r="G18" s="3">
        <v>-477515</v>
      </c>
      <c r="H18" s="3">
        <v>0</v>
      </c>
    </row>
    <row r="19" spans="1:9" x14ac:dyDescent="0.25">
      <c r="A19" t="s">
        <v>24</v>
      </c>
      <c r="B19" s="3">
        <v>-497693</v>
      </c>
      <c r="C19" s="3">
        <v>-984624</v>
      </c>
      <c r="D19" s="3">
        <v>-839728</v>
      </c>
      <c r="E19" s="3">
        <v>-1018350</v>
      </c>
      <c r="F19" s="3">
        <v>-500000</v>
      </c>
      <c r="G19" s="3">
        <v>-3928202</v>
      </c>
      <c r="H19" s="3">
        <v>-1923833</v>
      </c>
      <c r="I19" s="3">
        <v>-1349995</v>
      </c>
    </row>
    <row r="20" spans="1:9" x14ac:dyDescent="0.25">
      <c r="A20" t="s">
        <v>33</v>
      </c>
      <c r="B20" s="3">
        <v>-1865621</v>
      </c>
      <c r="C20" s="3">
        <v>-634379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9" x14ac:dyDescent="0.25">
      <c r="A21" s="2" t="s">
        <v>23</v>
      </c>
      <c r="B21" s="3">
        <v>0</v>
      </c>
      <c r="C21" s="3">
        <v>2756506</v>
      </c>
      <c r="D21" s="3">
        <v>98269</v>
      </c>
      <c r="E21" s="3">
        <v>3292736</v>
      </c>
      <c r="F21" s="3">
        <v>0</v>
      </c>
      <c r="G21" s="3">
        <v>0</v>
      </c>
      <c r="H21" s="3">
        <v>0</v>
      </c>
    </row>
    <row r="22" spans="1:9" x14ac:dyDescent="0.25">
      <c r="A22" s="2" t="s">
        <v>26</v>
      </c>
      <c r="B22" s="3">
        <v>0</v>
      </c>
      <c r="C22" s="3">
        <v>0</v>
      </c>
      <c r="D22" s="3">
        <v>0</v>
      </c>
      <c r="E22" s="3">
        <v>47142</v>
      </c>
      <c r="F22" s="3">
        <v>0</v>
      </c>
      <c r="G22" s="3">
        <v>0</v>
      </c>
      <c r="H22" s="3">
        <v>0</v>
      </c>
    </row>
    <row r="23" spans="1:9" x14ac:dyDescent="0.25">
      <c r="A23" s="2" t="s">
        <v>27</v>
      </c>
      <c r="B23" s="3">
        <v>0</v>
      </c>
      <c r="C23" s="3">
        <v>0</v>
      </c>
      <c r="D23" s="3">
        <v>0</v>
      </c>
      <c r="E23" s="3">
        <v>-221773</v>
      </c>
      <c r="F23" s="3">
        <v>0</v>
      </c>
      <c r="G23" s="3">
        <v>0</v>
      </c>
      <c r="H23" s="3">
        <v>0</v>
      </c>
    </row>
    <row r="24" spans="1:9" x14ac:dyDescent="0.25">
      <c r="B24" s="3"/>
      <c r="C24" s="3"/>
      <c r="D24" s="3"/>
      <c r="E24" s="3"/>
      <c r="F24" s="3"/>
      <c r="G24" s="3"/>
      <c r="H24" s="3"/>
    </row>
    <row r="25" spans="1:9" x14ac:dyDescent="0.25">
      <c r="A25" s="1" t="s">
        <v>76</v>
      </c>
      <c r="B25" s="4">
        <f t="shared" ref="B25:I25" si="2">B5+B12+B15</f>
        <v>-2625069</v>
      </c>
      <c r="C25" s="4">
        <f t="shared" si="2"/>
        <v>-297474</v>
      </c>
      <c r="D25" s="4">
        <f t="shared" si="2"/>
        <v>153388</v>
      </c>
      <c r="E25" s="4">
        <f t="shared" si="2"/>
        <v>184935</v>
      </c>
      <c r="F25" s="4">
        <f t="shared" si="2"/>
        <v>-77508</v>
      </c>
      <c r="G25" s="4">
        <f t="shared" si="2"/>
        <v>-183408</v>
      </c>
      <c r="H25" s="4">
        <f t="shared" si="2"/>
        <v>27539</v>
      </c>
      <c r="I25" s="4">
        <f t="shared" si="2"/>
        <v>462157</v>
      </c>
    </row>
    <row r="26" spans="1:9" x14ac:dyDescent="0.25">
      <c r="A26" s="23" t="s">
        <v>77</v>
      </c>
      <c r="B26" s="3">
        <v>3261660</v>
      </c>
      <c r="C26" s="3">
        <v>636591</v>
      </c>
      <c r="D26" s="3">
        <v>339117</v>
      </c>
      <c r="E26" s="3">
        <v>492505</v>
      </c>
      <c r="F26" s="3">
        <v>677440</v>
      </c>
      <c r="G26" s="3">
        <v>599932</v>
      </c>
      <c r="H26" s="3">
        <v>416524</v>
      </c>
      <c r="I26" s="3">
        <v>444063</v>
      </c>
    </row>
    <row r="27" spans="1:9" x14ac:dyDescent="0.25">
      <c r="A27" s="22" t="s">
        <v>78</v>
      </c>
      <c r="B27" s="4">
        <f t="shared" ref="B27:D27" si="3">SUM(B25:B26)</f>
        <v>636591</v>
      </c>
      <c r="C27" s="4">
        <f t="shared" si="3"/>
        <v>339117</v>
      </c>
      <c r="D27" s="4">
        <f t="shared" si="3"/>
        <v>492505</v>
      </c>
      <c r="E27" s="4">
        <f>SUM(E25:E26)</f>
        <v>677440</v>
      </c>
      <c r="F27" s="4">
        <f t="shared" ref="F27:I27" si="4">SUM(F25:F26)</f>
        <v>599932</v>
      </c>
      <c r="G27" s="4">
        <f t="shared" si="4"/>
        <v>416524</v>
      </c>
      <c r="H27" s="4">
        <f t="shared" si="4"/>
        <v>444063</v>
      </c>
      <c r="I27" s="4">
        <f t="shared" si="4"/>
        <v>906220</v>
      </c>
    </row>
    <row r="28" spans="1:9" x14ac:dyDescent="0.25">
      <c r="B28" s="3"/>
      <c r="C28" s="3"/>
      <c r="D28" s="3"/>
      <c r="E28" s="3"/>
      <c r="F28" s="3"/>
      <c r="G28" s="3"/>
      <c r="H28" s="3"/>
    </row>
    <row r="29" spans="1:9" x14ac:dyDescent="0.25">
      <c r="A29" s="22" t="s">
        <v>79</v>
      </c>
      <c r="D29" s="8">
        <f>D5/('1'!D44/10)</f>
        <v>-2.4969999999999999E-2</v>
      </c>
      <c r="E29" s="8">
        <f>E5/('1'!E44/10)</f>
        <v>-0.1978396103896104</v>
      </c>
      <c r="F29" s="8">
        <f>F5/('1'!F44/10)</f>
        <v>0.18045090909090908</v>
      </c>
      <c r="G29" s="8">
        <f>G5/('1'!G44/10)</f>
        <v>1.9372492207792207</v>
      </c>
      <c r="H29" s="8">
        <f>H5/('1'!H44/10)</f>
        <v>0.25353012987012985</v>
      </c>
      <c r="I29" s="8">
        <f>I5/('1'!I44/10)</f>
        <v>0.23534441558441557</v>
      </c>
    </row>
    <row r="30" spans="1:9" x14ac:dyDescent="0.25">
      <c r="A30" s="22" t="s">
        <v>80</v>
      </c>
      <c r="B30" s="8">
        <f>B5/('1'!B44/10)</f>
        <v>1.3805262337662338</v>
      </c>
      <c r="C30" s="8">
        <f>C5/('1'!C44/10)</f>
        <v>-0.82114792207792209</v>
      </c>
      <c r="D30" s="3">
        <f>'1'!B44/10</f>
        <v>7700000</v>
      </c>
      <c r="E30" s="3">
        <f>'1'!C44/10</f>
        <v>7700000</v>
      </c>
      <c r="F30" s="3">
        <f>'1'!D44/10</f>
        <v>7700000</v>
      </c>
      <c r="G30" s="3">
        <f>'1'!E44/10</f>
        <v>7700000</v>
      </c>
      <c r="H30" s="3">
        <f>'1'!F44/10</f>
        <v>7700000</v>
      </c>
      <c r="I30" s="3">
        <f>'1'!G44/10</f>
        <v>7700000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4" topLeftCell="B5" activePane="bottomRight" state="frozen"/>
      <selection pane="topRight" activeCell="B1" sqref="B1"/>
      <selection pane="bottomLeft" activeCell="A2" sqref="A2"/>
      <selection pane="bottomRight" sqref="A1:A11"/>
    </sheetView>
  </sheetViews>
  <sheetFormatPr defaultRowHeight="15" x14ac:dyDescent="0.25"/>
  <cols>
    <col min="1" max="1" width="16.5703125" bestFit="1" customWidth="1"/>
  </cols>
  <sheetData>
    <row r="1" spans="1:8" ht="15.75" x14ac:dyDescent="0.25">
      <c r="A1" s="5" t="s">
        <v>0</v>
      </c>
    </row>
    <row r="2" spans="1:8" x14ac:dyDescent="0.25">
      <c r="A2" s="1" t="s">
        <v>35</v>
      </c>
    </row>
    <row r="3" spans="1:8" x14ac:dyDescent="0.25">
      <c r="A3" s="1" t="s">
        <v>50</v>
      </c>
    </row>
    <row r="4" spans="1:8" x14ac:dyDescent="0.25">
      <c r="B4" s="1">
        <v>2012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  <c r="H4" s="1">
        <v>2018</v>
      </c>
    </row>
    <row r="5" spans="1:8" x14ac:dyDescent="0.25">
      <c r="A5" s="2" t="s">
        <v>81</v>
      </c>
      <c r="B5" s="12">
        <f>'2'!B27/'1'!B22</f>
        <v>-9.5227517334616901E-2</v>
      </c>
      <c r="C5" s="12">
        <f>'2'!C27/'1'!C22</f>
        <v>-8.8290742553614743E-2</v>
      </c>
      <c r="D5" s="12">
        <f>'2'!D27/'1'!D22</f>
        <v>-0.12151711153896114</v>
      </c>
      <c r="E5" s="12">
        <f>'2'!E27/'1'!E22</f>
        <v>-0.12278724688587619</v>
      </c>
      <c r="F5" s="12">
        <f>'2'!F27/'1'!F22</f>
        <v>-8.298026712471876E-2</v>
      </c>
      <c r="G5" s="12">
        <f>'2'!G27/'1'!G22</f>
        <v>-3.4675061602787126E-2</v>
      </c>
      <c r="H5" s="12">
        <f>'2'!H27/'1'!H22</f>
        <v>-3.5592324367959088E-2</v>
      </c>
    </row>
    <row r="6" spans="1:8" x14ac:dyDescent="0.25">
      <c r="A6" s="2" t="s">
        <v>82</v>
      </c>
      <c r="B6" s="12">
        <f>'2'!B27/'1'!B47</f>
        <v>-0.27714532889286109</v>
      </c>
      <c r="C6" s="12">
        <f>'2'!C27/'1'!C47</f>
        <v>-0.3315011936418385</v>
      </c>
      <c r="D6" s="12">
        <f>'2'!D27/'1'!D47</f>
        <v>-0.23900297476002358</v>
      </c>
      <c r="E6" s="12">
        <f>'2'!E27/'1'!E47</f>
        <v>-0.17630337461744058</v>
      </c>
      <c r="F6" s="12">
        <f>'2'!F27/'1'!F47</f>
        <v>-0.12099982945384506</v>
      </c>
      <c r="G6" s="12">
        <f>'2'!G27/'1'!G47</f>
        <v>-6.839682555196433E-2</v>
      </c>
      <c r="H6" s="12">
        <f>'2'!H27/'1'!H47</f>
        <v>-6.9444532541136111E-2</v>
      </c>
    </row>
    <row r="7" spans="1:8" x14ac:dyDescent="0.25">
      <c r="A7" s="2" t="s">
        <v>36</v>
      </c>
      <c r="B7" s="13">
        <f>'1'!B38/'1'!B47</f>
        <v>0.39733729382326477</v>
      </c>
      <c r="C7" s="13">
        <f>'1'!C38/'1'!C47</f>
        <v>0.47882488394847611</v>
      </c>
      <c r="D7" s="13">
        <f>'1'!D38/'1'!D47</f>
        <v>0.26312619953814609</v>
      </c>
      <c r="E7" s="13">
        <f>'1'!E38/'1'!E47</f>
        <v>0.18872563283759189</v>
      </c>
      <c r="F7" s="13">
        <f>'1'!F38/'1'!F47</f>
        <v>0.10242786790193545</v>
      </c>
      <c r="G7" s="13">
        <f>'1'!G38/'1'!G47</f>
        <v>5.4691267619799686E-2</v>
      </c>
      <c r="H7" s="13">
        <f>'1'!H38/'1'!H47</f>
        <v>0</v>
      </c>
    </row>
    <row r="8" spans="1:8" x14ac:dyDescent="0.25">
      <c r="A8" s="2" t="s">
        <v>37</v>
      </c>
      <c r="B8" s="14">
        <f>'1'!B20/'1'!B35</f>
        <v>0.34132433567362391</v>
      </c>
      <c r="C8" s="14">
        <f>'1'!C20/'1'!C35</f>
        <v>0.36596817326607156</v>
      </c>
      <c r="D8" s="14">
        <f>'1'!D20/'1'!D35</f>
        <v>0.56912910326578547</v>
      </c>
      <c r="E8" s="14">
        <f>'1'!E20/'1'!E35</f>
        <v>1.0251287414190977</v>
      </c>
      <c r="F8" s="14">
        <f>'1'!F20/'1'!F35</f>
        <v>0.71424958342073908</v>
      </c>
      <c r="G8" s="14">
        <f>'1'!G20/'1'!G35</f>
        <v>0.45529038574937525</v>
      </c>
      <c r="H8" s="14">
        <f>'1'!H20/'1'!H35</f>
        <v>0.47816366370760083</v>
      </c>
    </row>
    <row r="9" spans="1:8" x14ac:dyDescent="0.25">
      <c r="A9" s="2" t="s">
        <v>83</v>
      </c>
      <c r="B9" s="12">
        <f>'2'!B27/'2'!B5</f>
        <v>-0.21405046280554912</v>
      </c>
      <c r="C9" s="12">
        <f>'2'!C27/'2'!C5</f>
        <v>-0.2462050347473905</v>
      </c>
      <c r="D9" s="12">
        <f>'2'!D27/'2'!D5</f>
        <v>-0.33677766157947825</v>
      </c>
      <c r="E9" s="12">
        <f>'2'!E27/'2'!E5</f>
        <v>-0.34698207915942053</v>
      </c>
      <c r="F9" s="12">
        <f>'2'!F27/'2'!F5</f>
        <v>-0.17791561261007366</v>
      </c>
      <c r="G9" s="12">
        <f>'2'!G27/'2'!G5</f>
        <v>-6.2177206240485547E-2</v>
      </c>
      <c r="H9" s="12">
        <f>'2'!H27/'2'!H5</f>
        <v>-6.5008140673786824E-2</v>
      </c>
    </row>
    <row r="10" spans="1:8" x14ac:dyDescent="0.25">
      <c r="A10" t="s">
        <v>38</v>
      </c>
      <c r="B10" s="12">
        <f>'2'!B15/'2'!B5</f>
        <v>0.23078558905028074</v>
      </c>
      <c r="C10" s="12">
        <f>'2'!C15/'2'!C5</f>
        <v>0.21015067420264072</v>
      </c>
      <c r="D10" s="12">
        <f>'2'!D15/'2'!D5</f>
        <v>0.17832277981440478</v>
      </c>
      <c r="E10" s="12">
        <f>'2'!E15/'2'!E5</f>
        <v>0.1824190346848121</v>
      </c>
      <c r="F10" s="12">
        <f>'2'!F15/'2'!F5</f>
        <v>0.15264887281036515</v>
      </c>
      <c r="G10" s="12">
        <f>'2'!G15/'2'!G5</f>
        <v>0.12908572290490725</v>
      </c>
      <c r="H10" s="12">
        <f>'2'!H15/'2'!H5</f>
        <v>0.153059072504067</v>
      </c>
    </row>
    <row r="11" spans="1:8" x14ac:dyDescent="0.25">
      <c r="A11" s="2" t="s">
        <v>84</v>
      </c>
      <c r="B11" s="12">
        <f>'2'!B27/('1'!B47+'1'!B38)</f>
        <v>-0.1983381751263231</v>
      </c>
      <c r="C11" s="12">
        <f>'2'!C27/('1'!C47+'1'!C38)</f>
        <v>-0.22416527963522445</v>
      </c>
      <c r="D11" s="12">
        <f>'2'!D27/('1'!D47+'1'!D38)</f>
        <v>-0.18921543615152109</v>
      </c>
      <c r="E11" s="12">
        <f>'2'!E27/('1'!E47+'1'!E38)</f>
        <v>-0.14831292414935904</v>
      </c>
      <c r="F11" s="12">
        <f>'2'!F27/('1'!F47+'1'!F38)</f>
        <v>-0.10975759319666291</v>
      </c>
      <c r="G11" s="12">
        <f>'2'!G27/('1'!G47+'1'!G38)</f>
        <v>-6.485009182480532E-2</v>
      </c>
      <c r="H11" s="12">
        <f>'2'!H27/('1'!H47+'1'!H38)</f>
        <v>-6.9444532541136111E-2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2018-04-08T05:23:00Z</dcterms:created>
  <dcterms:modified xsi:type="dcterms:W3CDTF">2020-04-12T10:46:27Z</dcterms:modified>
</cp:coreProperties>
</file>