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IT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H35" i="1"/>
  <c r="H30" i="1"/>
  <c r="H49" i="1" l="1"/>
  <c r="H31" i="2" s="1"/>
  <c r="H7" i="4"/>
  <c r="H27" i="1"/>
  <c r="H23" i="1"/>
  <c r="H13" i="1"/>
  <c r="H7" i="1"/>
  <c r="H19" i="1" s="1"/>
  <c r="H24" i="3"/>
  <c r="H17" i="3"/>
  <c r="H10" i="3"/>
  <c r="H26" i="3" s="1"/>
  <c r="H28" i="3" s="1"/>
  <c r="H25" i="2"/>
  <c r="H8" i="2"/>
  <c r="H15" i="2" s="1"/>
  <c r="H33" i="3" l="1"/>
  <c r="H8" i="4"/>
  <c r="H32" i="3"/>
  <c r="H20" i="2"/>
  <c r="H23" i="2" s="1"/>
  <c r="H28" i="2" s="1"/>
  <c r="H5" i="4" s="1"/>
  <c r="H10" i="4"/>
  <c r="H48" i="1"/>
  <c r="H33" i="1"/>
  <c r="H46" i="1" s="1"/>
  <c r="C49" i="1"/>
  <c r="D49" i="1"/>
  <c r="E49" i="1"/>
  <c r="F49" i="1"/>
  <c r="G49" i="1"/>
  <c r="B49" i="1"/>
  <c r="E31" i="2" l="1"/>
  <c r="E33" i="3"/>
  <c r="H6" i="4"/>
  <c r="B31" i="2"/>
  <c r="B33" i="3"/>
  <c r="H11" i="4"/>
  <c r="D31" i="2"/>
  <c r="D33" i="3"/>
  <c r="G33" i="3"/>
  <c r="G31" i="2"/>
  <c r="C33" i="3"/>
  <c r="C31" i="2"/>
  <c r="F31" i="2"/>
  <c r="F33" i="3"/>
  <c r="H9" i="4"/>
  <c r="H30" i="2"/>
  <c r="D28" i="1"/>
  <c r="G16" i="3" l="1"/>
  <c r="G10" i="2"/>
  <c r="G24" i="3" l="1"/>
  <c r="G17" i="3"/>
  <c r="G10" i="3"/>
  <c r="G27" i="1"/>
  <c r="G23" i="1"/>
  <c r="G35" i="1"/>
  <c r="G13" i="1"/>
  <c r="G8" i="4" s="1"/>
  <c r="G7" i="1"/>
  <c r="G19" i="1" s="1"/>
  <c r="G25" i="2"/>
  <c r="G8" i="2"/>
  <c r="G15" i="2" s="1"/>
  <c r="G20" i="2" l="1"/>
  <c r="G23" i="2" s="1"/>
  <c r="G28" i="2" s="1"/>
  <c r="G10" i="4"/>
  <c r="G48" i="1"/>
  <c r="G7" i="4"/>
  <c r="G26" i="3"/>
  <c r="G28" i="3" s="1"/>
  <c r="G32" i="3"/>
  <c r="G33" i="1"/>
  <c r="G46" i="1" s="1"/>
  <c r="B8" i="2"/>
  <c r="C8" i="2"/>
  <c r="D8" i="2"/>
  <c r="E8" i="2"/>
  <c r="F8" i="2"/>
  <c r="G30" i="2" l="1"/>
  <c r="G6" i="4"/>
  <c r="G9" i="4"/>
  <c r="G5" i="4"/>
  <c r="G11" i="4"/>
  <c r="B24" i="3"/>
  <c r="C24" i="3"/>
  <c r="D24" i="3"/>
  <c r="E24" i="3"/>
  <c r="F24" i="3"/>
  <c r="B10" i="2"/>
  <c r="B15" i="2" s="1"/>
  <c r="C10" i="2"/>
  <c r="C15" i="2" s="1"/>
  <c r="D10" i="2"/>
  <c r="D15" i="2" s="1"/>
  <c r="E10" i="2"/>
  <c r="E15" i="2" s="1"/>
  <c r="F10" i="2"/>
  <c r="F15" i="2" s="1"/>
  <c r="B27" i="1"/>
  <c r="C27" i="1"/>
  <c r="D27" i="1"/>
  <c r="E27" i="1"/>
  <c r="F27" i="1"/>
  <c r="F20" i="2" l="1"/>
  <c r="F23" i="2" s="1"/>
  <c r="F10" i="4"/>
  <c r="E20" i="2"/>
  <c r="E23" i="2" s="1"/>
  <c r="E10" i="4"/>
  <c r="D20" i="2"/>
  <c r="D23" i="2" s="1"/>
  <c r="D10" i="4"/>
  <c r="B20" i="2"/>
  <c r="B23" i="2" s="1"/>
  <c r="B10" i="4"/>
  <c r="C20" i="2"/>
  <c r="C23" i="2" s="1"/>
  <c r="C10" i="4"/>
  <c r="C7" i="1"/>
  <c r="D7" i="1"/>
  <c r="E7" i="1"/>
  <c r="F7" i="1"/>
  <c r="B7" i="1" l="1"/>
  <c r="B17" i="3" l="1"/>
  <c r="C17" i="3"/>
  <c r="D17" i="3"/>
  <c r="E17" i="3"/>
  <c r="F17" i="3"/>
  <c r="B10" i="3"/>
  <c r="B32" i="3" s="1"/>
  <c r="C10" i="3"/>
  <c r="C32" i="3" s="1"/>
  <c r="D10" i="3"/>
  <c r="D32" i="3" s="1"/>
  <c r="E10" i="3"/>
  <c r="E32" i="3" s="1"/>
  <c r="F10" i="3"/>
  <c r="F32" i="3" s="1"/>
  <c r="B25" i="2"/>
  <c r="B28" i="2" s="1"/>
  <c r="C25" i="2"/>
  <c r="C28" i="2" s="1"/>
  <c r="D25" i="2"/>
  <c r="D28" i="2" s="1"/>
  <c r="E25" i="2"/>
  <c r="E28" i="2" s="1"/>
  <c r="F25" i="2"/>
  <c r="F28" i="2" s="1"/>
  <c r="B23" i="1"/>
  <c r="B33" i="1" s="1"/>
  <c r="C23" i="1"/>
  <c r="C33" i="1" s="1"/>
  <c r="D23" i="1"/>
  <c r="D33" i="1" s="1"/>
  <c r="E23" i="1"/>
  <c r="E33" i="1" s="1"/>
  <c r="F23" i="1"/>
  <c r="F33" i="1" s="1"/>
  <c r="B35" i="1"/>
  <c r="B7" i="4" s="1"/>
  <c r="C35" i="1"/>
  <c r="C7" i="4" s="1"/>
  <c r="D35" i="1"/>
  <c r="E35" i="1"/>
  <c r="F35" i="1"/>
  <c r="B13" i="1"/>
  <c r="B8" i="4" s="1"/>
  <c r="C13" i="1"/>
  <c r="C8" i="4" s="1"/>
  <c r="D13" i="1"/>
  <c r="D8" i="4" s="1"/>
  <c r="E13" i="1"/>
  <c r="E8" i="4" s="1"/>
  <c r="F13" i="1"/>
  <c r="F8" i="4" s="1"/>
  <c r="E48" i="1" l="1"/>
  <c r="E46" i="1"/>
  <c r="E7" i="4"/>
  <c r="E9" i="4"/>
  <c r="E6" i="4"/>
  <c r="E11" i="4"/>
  <c r="D48" i="1"/>
  <c r="D7" i="4"/>
  <c r="D46" i="1"/>
  <c r="C6" i="4"/>
  <c r="C11" i="4"/>
  <c r="C9" i="4"/>
  <c r="D11" i="4"/>
  <c r="D6" i="4"/>
  <c r="D9" i="4"/>
  <c r="F48" i="1"/>
  <c r="F46" i="1"/>
  <c r="F7" i="4"/>
  <c r="F11" i="4"/>
  <c r="F9" i="4"/>
  <c r="F6" i="4"/>
  <c r="B9" i="4"/>
  <c r="B6" i="4"/>
  <c r="B11" i="4"/>
  <c r="B48" i="1"/>
  <c r="B46" i="1"/>
  <c r="C48" i="1"/>
  <c r="C46" i="1"/>
  <c r="F26" i="3"/>
  <c r="F28" i="3" s="1"/>
  <c r="D30" i="2"/>
  <c r="C30" i="2"/>
  <c r="F19" i="1"/>
  <c r="F5" i="4" s="1"/>
  <c r="E26" i="3"/>
  <c r="E28" i="3" s="1"/>
  <c r="E19" i="1"/>
  <c r="E5" i="4" s="1"/>
  <c r="D26" i="3"/>
  <c r="D28" i="3" s="1"/>
  <c r="D19" i="1"/>
  <c r="D5" i="4" s="1"/>
  <c r="C26" i="3"/>
  <c r="C28" i="3" s="1"/>
  <c r="C19" i="1"/>
  <c r="C5" i="4" s="1"/>
  <c r="B26" i="3"/>
  <c r="B28" i="3" s="1"/>
  <c r="B19" i="1"/>
  <c r="B5" i="4" s="1"/>
  <c r="E30" i="2" l="1"/>
  <c r="B30" i="2"/>
  <c r="F30" i="2"/>
</calcChain>
</file>

<file path=xl/sharedStrings.xml><?xml version="1.0" encoding="utf-8"?>
<sst xmlns="http://schemas.openxmlformats.org/spreadsheetml/2006/main" count="89" uniqueCount="82">
  <si>
    <t>ASSETS</t>
  </si>
  <si>
    <t>NON CURRENT ASSETS</t>
  </si>
  <si>
    <t xml:space="preserve">Property,Plant  and  Equipment </t>
  </si>
  <si>
    <t>CURRENT ASSETS</t>
  </si>
  <si>
    <t>Cash and Cash Equivalents</t>
  </si>
  <si>
    <t>Share Capital</t>
  </si>
  <si>
    <t>Gross Profit</t>
  </si>
  <si>
    <t>Operating Profit</t>
  </si>
  <si>
    <t>Current</t>
  </si>
  <si>
    <t>Deferred</t>
  </si>
  <si>
    <t>Cost of goods sold</t>
  </si>
  <si>
    <t>Advances, Deposits &amp; Pre-Payments</t>
  </si>
  <si>
    <t>Finance Expenses</t>
  </si>
  <si>
    <t>Contribution to WPPF</t>
  </si>
  <si>
    <t>Profit Before contribution to WPPF</t>
  </si>
  <si>
    <t>Retained earnings</t>
  </si>
  <si>
    <t>Provision for income tax</t>
  </si>
  <si>
    <t>Administrative Expenses</t>
  </si>
  <si>
    <t>Investment in shares</t>
  </si>
  <si>
    <t>Investment</t>
  </si>
  <si>
    <t>Deferred expenditure</t>
  </si>
  <si>
    <t>Account receivables</t>
  </si>
  <si>
    <t>General reserve</t>
  </si>
  <si>
    <t>Revaluation surplus</t>
  </si>
  <si>
    <t>Dividend equalization fund</t>
  </si>
  <si>
    <t>Inflation &amp; currency fluctuation fund</t>
  </si>
  <si>
    <t>Long term loan</t>
  </si>
  <si>
    <t>Deferred tax liabilities</t>
  </si>
  <si>
    <t>Accrued expenses</t>
  </si>
  <si>
    <t>Liabilities for other finance</t>
  </si>
  <si>
    <t>Term loan</t>
  </si>
  <si>
    <t>Amoztization of deferred expenses</t>
  </si>
  <si>
    <t>Provision for diminution for share value</t>
  </si>
  <si>
    <t>Cash Received from turnover and other income</t>
  </si>
  <si>
    <t>Pyament for cost and other expenses</t>
  </si>
  <si>
    <t>Advance and deposit</t>
  </si>
  <si>
    <t>Acquisition of fixed assets</t>
  </si>
  <si>
    <t>Dividend</t>
  </si>
  <si>
    <t>Earnest money deposit/refund</t>
  </si>
  <si>
    <t>Short term loan from bank</t>
  </si>
  <si>
    <t>Accrued interest</t>
  </si>
  <si>
    <t>INFORMATION SERVICES NETWORK LTD.</t>
  </si>
  <si>
    <t>Intangible Assets</t>
  </si>
  <si>
    <t>Debt to Equity</t>
  </si>
  <si>
    <t>Current Ratio</t>
  </si>
  <si>
    <t>Operating Margin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</si>
  <si>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</si>
  <si>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</si>
  <si>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</si>
  <si>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</si>
  <si>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</si>
  <si>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</si>
  <si>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</si>
  <si>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</si>
  <si>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</si>
  <si>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</si>
  <si>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</si>
  <si>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Net Revenues</t>
  </si>
  <si>
    <t>Operating Income/(Expenses)</t>
  </si>
  <si>
    <t>Non-Operating Income/(Expenses)</t>
  </si>
  <si>
    <t>Others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</si>
  <si>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</si>
  <si>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</si>
  <si>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</si>
  <si>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</si>
  <si>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</si>
  <si>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</si>
  <si>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</si>
  <si>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</si>
  <si>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</si>
  <si>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</si>
  <si>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</si>
  <si>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</si>
  <si>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</si>
  <si>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</si>
  <si>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</si>
  <si>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</si>
  <si>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Net Margin</t>
  </si>
  <si>
    <t>Return on Invested Capital (ROIC)</t>
  </si>
  <si>
    <t>Ratios</t>
  </si>
  <si>
    <t>Sale of fixed assets</t>
  </si>
  <si>
    <t>Addition to intangible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</si>
</sst>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3" fontId="1" fillId="0" borderId="3" xfId="0" applyNumberFormat="1" applyFont="1" applyBorder="1"/>
    <xf numFmtId="0" fontId="3" fillId="0" borderId="0" xfId="0" applyFont="1"/>
    <xf numFmtId="4" fontId="1" fillId="0" borderId="0" xfId="0" applyNumberFormat="1" applyFont="1"/>
    <xf numFmtId="2" fontId="1" fillId="0" borderId="3" xfId="0" applyNumberFormat="1" applyFont="1" applyBorder="1"/>
    <xf numFmtId="2" fontId="1" fillId="0" borderId="0" xfId="0" applyNumberFormat="1" applyFont="1"/>
    <xf numFmtId="164" fontId="0" fillId="0" borderId="0" xfId="1" applyNumberFormat="1" applyFont="1"/>
    <xf numFmtId="164" fontId="0" fillId="0" borderId="1" xfId="1" applyNumberFormat="1" applyFont="1" applyBorder="1"/>
    <xf numFmtId="165" fontId="0" fillId="0" borderId="0" xfId="2" applyNumberFormat="1" applyFont="1"/>
    <xf numFmtId="166" fontId="0" fillId="0" borderId="0" xfId="0" applyNumberFormat="1"/>
    <xf numFmtId="164" fontId="1" fillId="0" borderId="0" xfId="1" applyNumberFormat="1" applyFont="1"/>
    <xf numFmtId="164" fontId="1" fillId="0" borderId="4" xfId="1" applyNumberFormat="1" applyFont="1" applyBorder="1"/>
    <xf numFmtId="164" fontId="4" fillId="0" borderId="4" xfId="1" applyNumberFormat="1" applyFont="1" applyBorder="1"/>
    <xf numFmtId="164" fontId="1" fillId="0" borderId="2" xfId="1" applyNumberFormat="1" applyFont="1" applyBorder="1"/>
    <xf numFmtId="164" fontId="0" fillId="0" borderId="0" xfId="1" applyNumberFormat="1" applyFont="1" applyBorder="1"/>
    <xf numFmtId="164" fontId="1" fillId="0" borderId="0" xfId="1" applyNumberFormat="1" applyFont="1" applyBorder="1"/>
    <xf numFmtId="0" fontId="2" fillId="0" borderId="0" xfId="0" applyFont="1" applyFill="1"/>
    <xf numFmtId="0" fontId="1" fillId="0" borderId="1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164" fontId="0" fillId="0" borderId="0" xfId="0" applyNumberFormat="1"/>
    <xf numFmtId="0" fontId="1" fillId="0" borderId="2" xfId="0" applyFont="1" applyBorder="1"/>
    <xf numFmtId="43" fontId="0" fillId="0" borderId="0" xfId="0" applyNumberFormat="1"/>
    <xf numFmtId="0" fontId="0" fillId="0" borderId="1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RowHeight="15" x14ac:dyDescent="0.25"/>
  <cols>
    <col min="1" max="1" width="51.85546875" bestFit="1" customWidth="1"/>
    <col min="2" max="3" width="15" bestFit="1" customWidth="1"/>
    <col min="4" max="6" width="15.28515625" bestFit="1" customWidth="1"/>
    <col min="7" max="7" width="15.42578125" bestFit="1" customWidth="1"/>
    <col min="8" max="8" width="15.28515625" bestFit="1" customWidth="1"/>
    <col min="10" max="10" width="12.5703125" bestFit="1" customWidth="1"/>
  </cols>
  <sheetData>
    <row r="1" spans="1:8" ht="15.75" x14ac:dyDescent="0.25">
      <c r="A1" s="3" t="s">
        <v>41</v>
      </c>
    </row>
    <row r="2" spans="1:8" ht="15.75" x14ac:dyDescent="0.25">
      <c r="A2" s="3" t="s">
        <v>46</v>
      </c>
    </row>
    <row r="3" spans="1:8" ht="15.75" x14ac:dyDescent="0.25">
      <c r="A3" s="3" t="s">
        <v>47</v>
      </c>
    </row>
    <row r="4" spans="1:8" ht="15.75" x14ac:dyDescent="0.25">
      <c r="A4" s="3"/>
    </row>
    <row r="5" spans="1:8" ht="15.75" x14ac:dyDescent="0.25">
      <c r="B5" s="22">
        <v>2013</v>
      </c>
      <c r="C5" s="3">
        <v>2014</v>
      </c>
      <c r="D5" s="3">
        <v>2015</v>
      </c>
      <c r="E5" s="3">
        <v>2016</v>
      </c>
      <c r="F5" s="3">
        <v>2017</v>
      </c>
      <c r="G5" s="3">
        <v>2018</v>
      </c>
      <c r="H5" s="3">
        <v>2019</v>
      </c>
    </row>
    <row r="6" spans="1:8" x14ac:dyDescent="0.25">
      <c r="A6" s="23" t="s">
        <v>0</v>
      </c>
    </row>
    <row r="7" spans="1:8" x14ac:dyDescent="0.25">
      <c r="A7" s="24" t="s">
        <v>1</v>
      </c>
      <c r="B7" s="16">
        <f>SUM(B8:B11)</f>
        <v>123051673</v>
      </c>
      <c r="C7" s="16">
        <f t="shared" ref="C7:E7" si="0">SUM(C8:C11)</f>
        <v>113395636</v>
      </c>
      <c r="D7" s="16">
        <f t="shared" si="0"/>
        <v>109462518</v>
      </c>
      <c r="E7" s="16">
        <f t="shared" si="0"/>
        <v>120020229</v>
      </c>
      <c r="F7" s="16">
        <f>SUM(F8:F11)</f>
        <v>117836726</v>
      </c>
      <c r="G7" s="16">
        <f>SUM(G8:G11)</f>
        <v>82331493</v>
      </c>
      <c r="H7" s="16">
        <f>SUM(H8:H11)</f>
        <v>82155794</v>
      </c>
    </row>
    <row r="8" spans="1:8" x14ac:dyDescent="0.25">
      <c r="A8" t="s">
        <v>2</v>
      </c>
      <c r="B8" s="12">
        <v>118773456</v>
      </c>
      <c r="C8" s="12">
        <v>111133707</v>
      </c>
      <c r="D8" s="12">
        <v>107535307</v>
      </c>
      <c r="E8" s="12">
        <v>117896454</v>
      </c>
      <c r="F8" s="12">
        <v>116973021</v>
      </c>
      <c r="G8" s="12">
        <v>80258318</v>
      </c>
      <c r="H8" s="12">
        <v>80115786</v>
      </c>
    </row>
    <row r="9" spans="1:8" x14ac:dyDescent="0.25">
      <c r="A9" t="s">
        <v>19</v>
      </c>
      <c r="B9" s="12">
        <v>1951036</v>
      </c>
      <c r="C9" s="12">
        <v>400184</v>
      </c>
      <c r="D9" s="12">
        <v>298184</v>
      </c>
      <c r="E9" s="12">
        <v>960184</v>
      </c>
      <c r="F9" s="12">
        <v>165550</v>
      </c>
      <c r="G9" s="12">
        <v>102000</v>
      </c>
    </row>
    <row r="10" spans="1:8" x14ac:dyDescent="0.25">
      <c r="A10" t="s">
        <v>42</v>
      </c>
      <c r="B10" s="12"/>
      <c r="C10" s="12"/>
      <c r="D10" s="12"/>
      <c r="E10" s="12"/>
      <c r="F10" s="12"/>
      <c r="G10" s="12">
        <v>1738456</v>
      </c>
      <c r="H10">
        <v>2040008</v>
      </c>
    </row>
    <row r="11" spans="1:8" x14ac:dyDescent="0.25">
      <c r="A11" t="s">
        <v>20</v>
      </c>
      <c r="B11" s="12">
        <v>2327181</v>
      </c>
      <c r="C11" s="12">
        <v>1861745</v>
      </c>
      <c r="D11" s="12">
        <v>1629027</v>
      </c>
      <c r="E11" s="12">
        <v>1163591</v>
      </c>
      <c r="F11" s="12">
        <v>698155</v>
      </c>
      <c r="G11" s="12">
        <v>232719</v>
      </c>
    </row>
    <row r="12" spans="1:8" x14ac:dyDescent="0.25">
      <c r="B12" s="12"/>
      <c r="C12" s="12"/>
      <c r="D12" s="12"/>
      <c r="E12" s="12"/>
      <c r="F12" s="12"/>
      <c r="G12" s="12"/>
    </row>
    <row r="13" spans="1:8" x14ac:dyDescent="0.25">
      <c r="A13" s="24" t="s">
        <v>3</v>
      </c>
      <c r="B13" s="16">
        <f t="shared" ref="B13:H13" si="1">SUM(B14:B17)</f>
        <v>116304233</v>
      </c>
      <c r="C13" s="16">
        <f t="shared" si="1"/>
        <v>121438159</v>
      </c>
      <c r="D13" s="16">
        <f t="shared" si="1"/>
        <v>123945132</v>
      </c>
      <c r="E13" s="16">
        <f t="shared" si="1"/>
        <v>131359729</v>
      </c>
      <c r="F13" s="16">
        <f t="shared" si="1"/>
        <v>118689956</v>
      </c>
      <c r="G13" s="16">
        <f t="shared" si="1"/>
        <v>131862482</v>
      </c>
      <c r="H13" s="16">
        <f t="shared" si="1"/>
        <v>128770871</v>
      </c>
    </row>
    <row r="14" spans="1:8" x14ac:dyDescent="0.25">
      <c r="A14" t="s">
        <v>21</v>
      </c>
      <c r="B14" s="12">
        <v>99745113</v>
      </c>
      <c r="C14" s="12">
        <v>104378069</v>
      </c>
      <c r="D14" s="12">
        <v>106796790</v>
      </c>
      <c r="E14" s="12">
        <v>116410217</v>
      </c>
      <c r="F14" s="12">
        <v>103575480</v>
      </c>
      <c r="G14" s="12">
        <v>101591576</v>
      </c>
      <c r="H14" s="12">
        <v>102972598</v>
      </c>
    </row>
    <row r="15" spans="1:8" x14ac:dyDescent="0.25">
      <c r="A15" t="s">
        <v>40</v>
      </c>
      <c r="B15" s="12">
        <v>809544</v>
      </c>
      <c r="C15" s="12">
        <v>809544</v>
      </c>
      <c r="D15" s="12"/>
      <c r="E15" s="12">
        <v>809544</v>
      </c>
      <c r="F15" s="12">
        <v>809544</v>
      </c>
      <c r="G15" s="12">
        <v>809544</v>
      </c>
      <c r="H15" s="12">
        <v>173964</v>
      </c>
    </row>
    <row r="16" spans="1:8" x14ac:dyDescent="0.25">
      <c r="A16" s="5" t="s">
        <v>11</v>
      </c>
      <c r="B16" s="12">
        <v>15498115</v>
      </c>
      <c r="C16" s="12">
        <v>16161294</v>
      </c>
      <c r="D16" s="12">
        <v>14953853</v>
      </c>
      <c r="E16" s="12">
        <v>12098290</v>
      </c>
      <c r="F16" s="12">
        <v>13046196</v>
      </c>
      <c r="G16" s="12">
        <v>25479673</v>
      </c>
      <c r="H16" s="12">
        <v>22751417</v>
      </c>
    </row>
    <row r="17" spans="1:8" x14ac:dyDescent="0.25">
      <c r="A17" t="s">
        <v>4</v>
      </c>
      <c r="B17" s="12">
        <v>251461</v>
      </c>
      <c r="C17" s="12">
        <v>89252</v>
      </c>
      <c r="D17" s="12">
        <v>2194489</v>
      </c>
      <c r="E17" s="12">
        <v>2041678</v>
      </c>
      <c r="F17" s="12">
        <v>1258736</v>
      </c>
      <c r="G17" s="12">
        <v>3981689</v>
      </c>
      <c r="H17" s="12">
        <v>2872892</v>
      </c>
    </row>
    <row r="18" spans="1:8" x14ac:dyDescent="0.25">
      <c r="B18" s="12"/>
      <c r="C18" s="12"/>
      <c r="D18" s="12"/>
      <c r="E18" s="12"/>
      <c r="F18" s="12"/>
      <c r="G18" s="12"/>
    </row>
    <row r="19" spans="1:8" x14ac:dyDescent="0.25">
      <c r="A19" s="2"/>
      <c r="B19" s="16">
        <f t="shared" ref="B19:E19" si="2">SUM(B7,B13)</f>
        <v>239355906</v>
      </c>
      <c r="C19" s="16">
        <f t="shared" si="2"/>
        <v>234833795</v>
      </c>
      <c r="D19" s="16">
        <f t="shared" si="2"/>
        <v>233407650</v>
      </c>
      <c r="E19" s="16">
        <f t="shared" si="2"/>
        <v>251379958</v>
      </c>
      <c r="F19" s="16">
        <f>SUM(F7,F13)</f>
        <v>236526682</v>
      </c>
      <c r="G19" s="16">
        <f>SUM(G7,G13)</f>
        <v>214193975</v>
      </c>
      <c r="H19" s="16">
        <f>SUM(H7,H13)</f>
        <v>210926665</v>
      </c>
    </row>
    <row r="20" spans="1:8" x14ac:dyDescent="0.25">
      <c r="B20" s="12"/>
      <c r="C20" s="12"/>
      <c r="D20" s="12"/>
      <c r="E20" s="12"/>
      <c r="F20" s="12"/>
      <c r="G20" s="12"/>
    </row>
    <row r="21" spans="1:8" ht="15.75" x14ac:dyDescent="0.25">
      <c r="A21" s="25" t="s">
        <v>48</v>
      </c>
      <c r="B21" s="12"/>
      <c r="C21" s="12"/>
      <c r="D21" s="12"/>
      <c r="E21" s="12"/>
      <c r="F21" s="12"/>
      <c r="G21" s="12"/>
    </row>
    <row r="22" spans="1:8" ht="15.75" x14ac:dyDescent="0.25">
      <c r="A22" s="26" t="s">
        <v>49</v>
      </c>
    </row>
    <row r="23" spans="1:8" x14ac:dyDescent="0.25">
      <c r="A23" s="24" t="s">
        <v>50</v>
      </c>
      <c r="B23" s="16">
        <f t="shared" ref="B23:H23" si="3">SUM(B24:B25)</f>
        <v>181613</v>
      </c>
      <c r="C23" s="16">
        <f t="shared" si="3"/>
        <v>217059</v>
      </c>
      <c r="D23" s="16">
        <f t="shared" si="3"/>
        <v>217059</v>
      </c>
      <c r="E23" s="16">
        <f t="shared" si="3"/>
        <v>33876417</v>
      </c>
      <c r="F23" s="16">
        <f t="shared" si="3"/>
        <v>30091494</v>
      </c>
      <c r="G23" s="16">
        <f t="shared" si="3"/>
        <v>28172036</v>
      </c>
      <c r="H23" s="16">
        <f t="shared" si="3"/>
        <v>16910340</v>
      </c>
    </row>
    <row r="24" spans="1:8" x14ac:dyDescent="0.25">
      <c r="A24" t="s">
        <v>26</v>
      </c>
      <c r="B24" s="12"/>
      <c r="C24" s="12"/>
      <c r="D24" s="12"/>
      <c r="E24" s="12">
        <v>33256078</v>
      </c>
      <c r="F24" s="12">
        <v>29295584</v>
      </c>
      <c r="G24" s="12">
        <v>27512401</v>
      </c>
      <c r="H24" s="12">
        <v>16427746</v>
      </c>
    </row>
    <row r="25" spans="1:8" x14ac:dyDescent="0.25">
      <c r="A25" t="s">
        <v>27</v>
      </c>
      <c r="B25" s="12">
        <v>181613</v>
      </c>
      <c r="C25" s="12">
        <v>217059</v>
      </c>
      <c r="D25" s="12">
        <v>217059</v>
      </c>
      <c r="E25" s="12">
        <v>620339</v>
      </c>
      <c r="F25" s="12">
        <v>795910</v>
      </c>
      <c r="G25" s="12">
        <v>659635</v>
      </c>
      <c r="H25" s="12">
        <v>482594</v>
      </c>
    </row>
    <row r="26" spans="1:8" x14ac:dyDescent="0.25">
      <c r="B26" s="12"/>
      <c r="C26" s="12"/>
      <c r="D26" s="12"/>
      <c r="E26" s="12"/>
      <c r="F26" s="12"/>
      <c r="G26" s="12"/>
    </row>
    <row r="27" spans="1:8" x14ac:dyDescent="0.25">
      <c r="A27" s="24" t="s">
        <v>51</v>
      </c>
      <c r="B27" s="16">
        <f t="shared" ref="B27:H27" si="4">SUM(B28:B31)</f>
        <v>61352828</v>
      </c>
      <c r="C27" s="16">
        <f t="shared" si="4"/>
        <v>64488866</v>
      </c>
      <c r="D27" s="16">
        <f t="shared" si="4"/>
        <v>70581307</v>
      </c>
      <c r="E27" s="16">
        <f t="shared" si="4"/>
        <v>56827893</v>
      </c>
      <c r="F27" s="16">
        <f t="shared" si="4"/>
        <v>51409576</v>
      </c>
      <c r="G27" s="16">
        <f t="shared" si="4"/>
        <v>48857049</v>
      </c>
      <c r="H27" s="16">
        <f t="shared" si="4"/>
        <v>55915693</v>
      </c>
    </row>
    <row r="28" spans="1:8" x14ac:dyDescent="0.25">
      <c r="A28" t="s">
        <v>28</v>
      </c>
      <c r="B28" s="12">
        <v>10649814</v>
      </c>
      <c r="C28" s="12">
        <v>9833889</v>
      </c>
      <c r="D28" s="12">
        <f>43474091+8172869</f>
        <v>51646960</v>
      </c>
      <c r="E28" s="12">
        <v>5677527</v>
      </c>
      <c r="F28" s="12">
        <v>6537372</v>
      </c>
      <c r="G28" s="12">
        <v>3537259</v>
      </c>
      <c r="H28" s="12">
        <v>3948875</v>
      </c>
    </row>
    <row r="29" spans="1:8" x14ac:dyDescent="0.25">
      <c r="A29" t="s">
        <v>29</v>
      </c>
      <c r="B29" s="12">
        <v>10882509</v>
      </c>
      <c r="C29" s="12">
        <v>10710939</v>
      </c>
      <c r="D29" s="12">
        <v>11113430</v>
      </c>
      <c r="E29" s="12">
        <v>12094694</v>
      </c>
      <c r="F29" s="12">
        <v>3789920</v>
      </c>
      <c r="G29" s="12">
        <v>3910848</v>
      </c>
      <c r="H29" s="12">
        <v>2697820</v>
      </c>
    </row>
    <row r="30" spans="1:8" x14ac:dyDescent="0.25">
      <c r="A30" t="s">
        <v>30</v>
      </c>
      <c r="B30" s="12">
        <v>33340554</v>
      </c>
      <c r="C30" s="12">
        <v>37212084</v>
      </c>
      <c r="D30" s="12">
        <v>1012686</v>
      </c>
      <c r="E30" s="12">
        <v>38715025</v>
      </c>
      <c r="F30" s="12">
        <v>40369374</v>
      </c>
      <c r="G30" s="12">
        <v>39153292</v>
      </c>
      <c r="H30" s="12">
        <f>7321131+38783239+1012686</f>
        <v>47117056</v>
      </c>
    </row>
    <row r="31" spans="1:8" x14ac:dyDescent="0.25">
      <c r="A31" t="s">
        <v>16</v>
      </c>
      <c r="B31" s="12">
        <v>6479951</v>
      </c>
      <c r="C31" s="12">
        <v>6731954</v>
      </c>
      <c r="D31" s="12">
        <v>6808231</v>
      </c>
      <c r="E31" s="12">
        <v>340647</v>
      </c>
      <c r="F31" s="12">
        <v>712910</v>
      </c>
      <c r="G31" s="12">
        <v>2255650</v>
      </c>
      <c r="H31" s="12">
        <v>2151942</v>
      </c>
    </row>
    <row r="32" spans="1:8" x14ac:dyDescent="0.25">
      <c r="A32" s="2"/>
      <c r="B32" s="12"/>
      <c r="C32" s="12"/>
      <c r="D32" s="12"/>
      <c r="E32" s="12"/>
      <c r="F32" s="12"/>
      <c r="G32" s="12"/>
    </row>
    <row r="33" spans="1:10" x14ac:dyDescent="0.25">
      <c r="A33" s="2"/>
      <c r="B33" s="16">
        <f t="shared" ref="B33:H33" si="5">SUM(B23,B27)</f>
        <v>61534441</v>
      </c>
      <c r="C33" s="16">
        <f t="shared" si="5"/>
        <v>64705925</v>
      </c>
      <c r="D33" s="16">
        <f t="shared" si="5"/>
        <v>70798366</v>
      </c>
      <c r="E33" s="16">
        <f t="shared" si="5"/>
        <v>90704310</v>
      </c>
      <c r="F33" s="16">
        <f t="shared" si="5"/>
        <v>81501070</v>
      </c>
      <c r="G33" s="16">
        <f t="shared" si="5"/>
        <v>77029085</v>
      </c>
      <c r="H33" s="16">
        <f t="shared" si="5"/>
        <v>72826033</v>
      </c>
    </row>
    <row r="34" spans="1:10" x14ac:dyDescent="0.25">
      <c r="A34" s="2"/>
      <c r="B34" s="16"/>
      <c r="C34" s="16"/>
      <c r="D34" s="16"/>
      <c r="E34" s="16"/>
      <c r="F34" s="16"/>
      <c r="G34" s="16"/>
    </row>
    <row r="35" spans="1:10" x14ac:dyDescent="0.25">
      <c r="A35" s="24" t="s">
        <v>52</v>
      </c>
      <c r="B35" s="16">
        <f t="shared" ref="B35:G35" si="6">SUM(B36:B41)</f>
        <v>177821465</v>
      </c>
      <c r="C35" s="16">
        <f t="shared" si="6"/>
        <v>170127870</v>
      </c>
      <c r="D35" s="16">
        <f t="shared" si="6"/>
        <v>164233300</v>
      </c>
      <c r="E35" s="16">
        <f t="shared" si="6"/>
        <v>160675648</v>
      </c>
      <c r="F35" s="16">
        <f t="shared" si="6"/>
        <v>155025612</v>
      </c>
      <c r="G35" s="16">
        <f t="shared" si="6"/>
        <v>137164890</v>
      </c>
      <c r="H35" s="16">
        <f>SUM(H36:H41)</f>
        <v>139750488</v>
      </c>
    </row>
    <row r="36" spans="1:10" x14ac:dyDescent="0.25">
      <c r="A36" t="s">
        <v>5</v>
      </c>
      <c r="B36" s="12">
        <v>109200035</v>
      </c>
      <c r="C36" s="12">
        <v>109200035</v>
      </c>
      <c r="D36" s="12">
        <v>109200035</v>
      </c>
      <c r="E36" s="12">
        <v>109200035</v>
      </c>
      <c r="F36" s="12">
        <v>109200035</v>
      </c>
      <c r="G36" s="12">
        <v>109200035</v>
      </c>
      <c r="H36" s="12">
        <v>109200035</v>
      </c>
    </row>
    <row r="37" spans="1:10" x14ac:dyDescent="0.25">
      <c r="A37" t="s">
        <v>22</v>
      </c>
      <c r="B37" s="12">
        <v>2000000</v>
      </c>
      <c r="C37" s="12">
        <v>2000000</v>
      </c>
      <c r="D37" s="12">
        <v>2000000</v>
      </c>
      <c r="E37" s="12">
        <v>2000000</v>
      </c>
      <c r="F37" s="12">
        <v>2000000</v>
      </c>
      <c r="G37" s="12">
        <v>2000000</v>
      </c>
      <c r="H37" s="12">
        <v>2000000</v>
      </c>
    </row>
    <row r="38" spans="1:10" x14ac:dyDescent="0.25">
      <c r="A38" t="s">
        <v>23</v>
      </c>
      <c r="B38" s="12">
        <v>66335146</v>
      </c>
      <c r="C38" s="12">
        <v>59701631</v>
      </c>
      <c r="D38" s="12">
        <v>56716549</v>
      </c>
      <c r="E38" s="12">
        <v>55298635</v>
      </c>
      <c r="F38" s="12">
        <v>52533703</v>
      </c>
      <c r="G38" s="12">
        <v>27674054</v>
      </c>
      <c r="H38" s="12">
        <v>26696002</v>
      </c>
    </row>
    <row r="39" spans="1:10" x14ac:dyDescent="0.25">
      <c r="A39" t="s">
        <v>24</v>
      </c>
      <c r="B39" s="12">
        <v>1000000</v>
      </c>
      <c r="C39" s="12">
        <v>1000000</v>
      </c>
      <c r="D39" s="12">
        <v>1000000</v>
      </c>
      <c r="E39" s="12">
        <v>1000000</v>
      </c>
      <c r="F39" s="12">
        <v>1000000</v>
      </c>
      <c r="G39" s="12">
        <v>1000000</v>
      </c>
      <c r="H39" s="12">
        <v>1000000</v>
      </c>
    </row>
    <row r="40" spans="1:10" x14ac:dyDescent="0.25">
      <c r="A40" t="s">
        <v>25</v>
      </c>
      <c r="B40" s="12">
        <v>1000000</v>
      </c>
      <c r="C40" s="12">
        <v>1000000</v>
      </c>
      <c r="D40" s="12">
        <v>1000000</v>
      </c>
      <c r="E40" s="12">
        <v>1000000</v>
      </c>
      <c r="F40" s="12">
        <v>1000000</v>
      </c>
      <c r="G40" s="12">
        <v>1000000</v>
      </c>
      <c r="H40" s="12">
        <v>1000000</v>
      </c>
    </row>
    <row r="41" spans="1:10" x14ac:dyDescent="0.25">
      <c r="A41" t="s">
        <v>15</v>
      </c>
      <c r="B41" s="12">
        <v>-1713716</v>
      </c>
      <c r="C41" s="12">
        <v>-2773796</v>
      </c>
      <c r="D41" s="12">
        <v>-5683284</v>
      </c>
      <c r="E41" s="12">
        <v>-7823022</v>
      </c>
      <c r="F41" s="12">
        <v>-10708126</v>
      </c>
      <c r="G41" s="12">
        <v>-3709199</v>
      </c>
      <c r="H41" s="12">
        <v>-145549</v>
      </c>
    </row>
    <row r="42" spans="1:10" x14ac:dyDescent="0.25">
      <c r="B42" s="12"/>
      <c r="C42" s="12"/>
      <c r="D42" s="12"/>
      <c r="E42" s="12"/>
      <c r="F42" s="12"/>
      <c r="G42" s="12"/>
    </row>
    <row r="43" spans="1:10" x14ac:dyDescent="0.25">
      <c r="A43" s="24" t="s">
        <v>53</v>
      </c>
      <c r="B43" s="16"/>
      <c r="C43" s="16"/>
      <c r="D43" s="16">
        <v>-1624016</v>
      </c>
      <c r="E43" s="16"/>
      <c r="F43" s="16"/>
      <c r="G43" s="16"/>
      <c r="H43" s="12">
        <v>-1649856</v>
      </c>
    </row>
    <row r="44" spans="1:10" x14ac:dyDescent="0.25">
      <c r="A44" s="2"/>
      <c r="B44" s="16"/>
      <c r="C44" s="16"/>
      <c r="D44" s="16"/>
      <c r="E44" s="16"/>
      <c r="F44" s="16"/>
      <c r="G44" s="16"/>
      <c r="J44" s="28"/>
    </row>
    <row r="45" spans="1:10" x14ac:dyDescent="0.25">
      <c r="A45" s="2"/>
      <c r="B45" s="16"/>
      <c r="C45" s="16"/>
      <c r="D45" s="16"/>
      <c r="E45" s="16"/>
      <c r="F45" s="12"/>
      <c r="G45" s="12"/>
      <c r="J45" s="30"/>
    </row>
    <row r="46" spans="1:10" x14ac:dyDescent="0.25">
      <c r="A46" s="2"/>
      <c r="B46" s="16">
        <f t="shared" ref="B46:H46" si="7">SUM(B35,B33,B43)</f>
        <v>239355906</v>
      </c>
      <c r="C46" s="16">
        <f t="shared" si="7"/>
        <v>234833795</v>
      </c>
      <c r="D46" s="16">
        <f t="shared" si="7"/>
        <v>233407650</v>
      </c>
      <c r="E46" s="16">
        <f t="shared" si="7"/>
        <v>251379958</v>
      </c>
      <c r="F46" s="16">
        <f t="shared" si="7"/>
        <v>236526682</v>
      </c>
      <c r="G46" s="16">
        <f t="shared" si="7"/>
        <v>214193975</v>
      </c>
      <c r="H46" s="16">
        <f t="shared" si="7"/>
        <v>210926665</v>
      </c>
    </row>
    <row r="48" spans="1:10" x14ac:dyDescent="0.25">
      <c r="A48" s="27" t="s">
        <v>54</v>
      </c>
      <c r="B48" s="9">
        <f t="shared" ref="B48:H48" si="8">B35/(B36/10)</f>
        <v>16.284011722157416</v>
      </c>
      <c r="C48" s="9">
        <f t="shared" si="8"/>
        <v>15.579470281305312</v>
      </c>
      <c r="D48" s="9">
        <f t="shared" si="8"/>
        <v>15.03967466677094</v>
      </c>
      <c r="E48" s="9">
        <f t="shared" si="8"/>
        <v>14.71388246349921</v>
      </c>
      <c r="F48" s="9">
        <f t="shared" si="8"/>
        <v>14.196480065230748</v>
      </c>
      <c r="G48" s="9">
        <f t="shared" si="8"/>
        <v>12.560883336713216</v>
      </c>
      <c r="H48" s="9">
        <f t="shared" si="8"/>
        <v>12.797659634449751</v>
      </c>
    </row>
    <row r="49" spans="1:8" x14ac:dyDescent="0.25">
      <c r="A49" s="27" t="s">
        <v>55</v>
      </c>
      <c r="B49" s="28">
        <f>B36/10</f>
        <v>10920003.5</v>
      </c>
      <c r="C49" s="28">
        <f t="shared" ref="C49:H49" si="9">C36/10</f>
        <v>10920003.5</v>
      </c>
      <c r="D49" s="28">
        <f t="shared" si="9"/>
        <v>10920003.5</v>
      </c>
      <c r="E49" s="28">
        <f t="shared" si="9"/>
        <v>10920003.5</v>
      </c>
      <c r="F49" s="28">
        <f t="shared" si="9"/>
        <v>10920003.5</v>
      </c>
      <c r="G49" s="28">
        <f t="shared" si="9"/>
        <v>10920003.5</v>
      </c>
      <c r="H49" s="28">
        <f t="shared" si="9"/>
        <v>10920003.5</v>
      </c>
    </row>
    <row r="50" spans="1:8" x14ac:dyDescent="0.25">
      <c r="B50" s="1"/>
      <c r="C50" s="1"/>
      <c r="D50" s="1"/>
      <c r="E50" s="1"/>
      <c r="F50" s="1"/>
      <c r="G50" s="1"/>
    </row>
    <row r="54" spans="1:8" x14ac:dyDescent="0.25">
      <c r="B54" s="28"/>
      <c r="C54" s="28"/>
      <c r="D54" s="28"/>
      <c r="E54" s="28"/>
      <c r="F54" s="28"/>
      <c r="G54" s="28"/>
      <c r="H54" s="2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RowHeight="15" x14ac:dyDescent="0.25"/>
  <cols>
    <col min="1" max="1" width="56.140625" customWidth="1"/>
    <col min="2" max="3" width="14.28515625" bestFit="1" customWidth="1"/>
    <col min="4" max="5" width="15.140625" bestFit="1" customWidth="1"/>
    <col min="6" max="6" width="14.42578125" bestFit="1" customWidth="1"/>
    <col min="7" max="7" width="14.5703125" bestFit="1" customWidth="1"/>
    <col min="8" max="8" width="14.28515625" bestFit="1" customWidth="1"/>
  </cols>
  <sheetData>
    <row r="1" spans="1:8" ht="15.75" x14ac:dyDescent="0.25">
      <c r="A1" s="3" t="s">
        <v>41</v>
      </c>
      <c r="E1" s="1"/>
      <c r="F1" s="1"/>
    </row>
    <row r="2" spans="1:8" ht="15.75" x14ac:dyDescent="0.25">
      <c r="A2" s="3" t="s">
        <v>56</v>
      </c>
      <c r="B2" s="3"/>
      <c r="C2" s="3"/>
      <c r="D2" s="3"/>
      <c r="E2" s="1"/>
      <c r="F2" s="1"/>
    </row>
    <row r="3" spans="1:8" ht="15.75" x14ac:dyDescent="0.25">
      <c r="A3" s="3" t="s">
        <v>47</v>
      </c>
      <c r="B3" s="3"/>
      <c r="C3" s="3"/>
      <c r="D3" s="3"/>
      <c r="E3" s="1"/>
      <c r="F3" s="1"/>
    </row>
    <row r="4" spans="1:8" ht="15.75" x14ac:dyDescent="0.25">
      <c r="B4" s="3"/>
      <c r="C4" s="3"/>
      <c r="D4" s="3"/>
      <c r="E4" s="3"/>
    </row>
    <row r="5" spans="1:8" ht="15.75" x14ac:dyDescent="0.25">
      <c r="A5" s="3"/>
      <c r="B5" s="22">
        <v>2013</v>
      </c>
      <c r="C5" s="3">
        <v>2014</v>
      </c>
      <c r="D5" s="3">
        <v>2015</v>
      </c>
      <c r="E5" s="3">
        <v>2016</v>
      </c>
      <c r="F5" s="3">
        <v>2017</v>
      </c>
      <c r="G5" s="3">
        <v>2018</v>
      </c>
      <c r="H5" s="3">
        <v>2019</v>
      </c>
    </row>
    <row r="6" spans="1:8" x14ac:dyDescent="0.25">
      <c r="A6" s="27" t="s">
        <v>57</v>
      </c>
      <c r="B6" s="12">
        <v>46922657</v>
      </c>
      <c r="C6" s="12">
        <v>49852433</v>
      </c>
      <c r="D6" s="12">
        <v>52676250</v>
      </c>
      <c r="E6" s="12">
        <v>55640999</v>
      </c>
      <c r="F6" s="12">
        <v>61079384</v>
      </c>
      <c r="G6" s="12">
        <v>84840012</v>
      </c>
      <c r="H6" s="12">
        <v>84743992</v>
      </c>
    </row>
    <row r="7" spans="1:8" x14ac:dyDescent="0.25">
      <c r="A7" t="s">
        <v>10</v>
      </c>
      <c r="B7" s="13">
        <v>26573169</v>
      </c>
      <c r="C7" s="13">
        <v>28306699</v>
      </c>
      <c r="D7" s="13">
        <v>28635136</v>
      </c>
      <c r="E7" s="13">
        <v>28984209</v>
      </c>
      <c r="F7" s="13">
        <v>33310098</v>
      </c>
      <c r="G7" s="13">
        <v>41488971</v>
      </c>
      <c r="H7" s="31">
        <v>42769941</v>
      </c>
    </row>
    <row r="8" spans="1:8" x14ac:dyDescent="0.25">
      <c r="A8" s="27" t="s">
        <v>6</v>
      </c>
      <c r="B8" s="16">
        <f t="shared" ref="B8:H8" si="0">B6-B7</f>
        <v>20349488</v>
      </c>
      <c r="C8" s="16">
        <f t="shared" si="0"/>
        <v>21545734</v>
      </c>
      <c r="D8" s="16">
        <f t="shared" si="0"/>
        <v>24041114</v>
      </c>
      <c r="E8" s="16">
        <f t="shared" si="0"/>
        <v>26656790</v>
      </c>
      <c r="F8" s="16">
        <f t="shared" si="0"/>
        <v>27769286</v>
      </c>
      <c r="G8" s="16">
        <f t="shared" si="0"/>
        <v>43351041</v>
      </c>
      <c r="H8" s="16">
        <f t="shared" si="0"/>
        <v>41974051</v>
      </c>
    </row>
    <row r="9" spans="1:8" x14ac:dyDescent="0.25">
      <c r="A9" s="2"/>
      <c r="B9" s="16"/>
      <c r="C9" s="16"/>
      <c r="D9" s="16"/>
      <c r="E9" s="16"/>
      <c r="F9" s="16"/>
      <c r="G9" s="12"/>
    </row>
    <row r="10" spans="1:8" x14ac:dyDescent="0.25">
      <c r="A10" s="27" t="s">
        <v>58</v>
      </c>
      <c r="B10" s="16">
        <f t="shared" ref="B10:H10" si="1">SUM(B11:B13)</f>
        <v>34477841</v>
      </c>
      <c r="C10" s="16">
        <f t="shared" si="1"/>
        <v>35295205</v>
      </c>
      <c r="D10" s="16">
        <f t="shared" si="1"/>
        <v>35150992</v>
      </c>
      <c r="E10" s="16">
        <f t="shared" si="1"/>
        <v>38166891</v>
      </c>
      <c r="F10" s="16">
        <f t="shared" si="1"/>
        <v>37443275</v>
      </c>
      <c r="G10" s="16">
        <f t="shared" si="1"/>
        <v>39432477</v>
      </c>
      <c r="H10" s="16">
        <f t="shared" si="1"/>
        <v>36593636</v>
      </c>
    </row>
    <row r="11" spans="1:8" x14ac:dyDescent="0.25">
      <c r="A11" t="s">
        <v>17</v>
      </c>
      <c r="B11" s="12">
        <v>33681989</v>
      </c>
      <c r="C11" s="12">
        <v>34829769</v>
      </c>
      <c r="D11" s="12">
        <v>34530850</v>
      </c>
      <c r="E11" s="12">
        <v>37546749</v>
      </c>
      <c r="F11" s="12">
        <v>36977839</v>
      </c>
      <c r="G11" s="12">
        <v>38923815</v>
      </c>
      <c r="H11" s="12">
        <v>36360917</v>
      </c>
    </row>
    <row r="12" spans="1:8" x14ac:dyDescent="0.25">
      <c r="A12" s="5" t="s">
        <v>31</v>
      </c>
      <c r="B12" s="12"/>
      <c r="C12" s="12">
        <v>465436</v>
      </c>
      <c r="D12" s="12">
        <v>465436</v>
      </c>
      <c r="E12" s="12">
        <v>465436</v>
      </c>
      <c r="F12" s="12">
        <v>465436</v>
      </c>
      <c r="G12" s="12">
        <v>465436</v>
      </c>
      <c r="H12" s="12">
        <v>232719</v>
      </c>
    </row>
    <row r="13" spans="1:8" x14ac:dyDescent="0.25">
      <c r="A13" s="5" t="s">
        <v>32</v>
      </c>
      <c r="B13" s="12">
        <v>795852</v>
      </c>
      <c r="C13" s="12"/>
      <c r="D13" s="12">
        <v>154706</v>
      </c>
      <c r="E13" s="12">
        <v>154706</v>
      </c>
      <c r="F13" s="12">
        <v>0</v>
      </c>
      <c r="G13" s="12">
        <v>43226</v>
      </c>
    </row>
    <row r="14" spans="1:8" ht="15.75" customHeight="1" x14ac:dyDescent="0.25">
      <c r="B14" s="12"/>
      <c r="C14" s="12"/>
      <c r="D14" s="12"/>
      <c r="E14" s="12"/>
      <c r="F14" s="12"/>
      <c r="G14" s="12"/>
    </row>
    <row r="15" spans="1:8" x14ac:dyDescent="0.25">
      <c r="A15" s="27" t="s">
        <v>7</v>
      </c>
      <c r="B15" s="19">
        <f t="shared" ref="B15:D15" si="2">B8-B10</f>
        <v>-14128353</v>
      </c>
      <c r="C15" s="19">
        <f t="shared" si="2"/>
        <v>-13749471</v>
      </c>
      <c r="D15" s="19">
        <f t="shared" si="2"/>
        <v>-11109878</v>
      </c>
      <c r="E15" s="19">
        <f>E8-E10</f>
        <v>-11510101</v>
      </c>
      <c r="F15" s="19">
        <f>F8-F10</f>
        <v>-9673989</v>
      </c>
      <c r="G15" s="19">
        <f>G8-G10</f>
        <v>3918564</v>
      </c>
      <c r="H15" s="19">
        <f>H8-H10</f>
        <v>5380415</v>
      </c>
    </row>
    <row r="16" spans="1:8" x14ac:dyDescent="0.25">
      <c r="A16" s="29" t="s">
        <v>59</v>
      </c>
      <c r="B16" s="21"/>
      <c r="C16" s="21"/>
      <c r="D16" s="21"/>
      <c r="E16" s="21"/>
      <c r="F16" s="21"/>
      <c r="G16" s="21"/>
    </row>
    <row r="17" spans="1:8" x14ac:dyDescent="0.25">
      <c r="A17" t="s">
        <v>12</v>
      </c>
      <c r="B17" s="12">
        <v>4695354</v>
      </c>
      <c r="C17" s="12">
        <v>3410613</v>
      </c>
      <c r="D17" s="12">
        <v>2932461</v>
      </c>
      <c r="E17" s="20">
        <v>6282032</v>
      </c>
      <c r="F17" s="20">
        <v>8718158</v>
      </c>
      <c r="G17" s="12">
        <v>7548784</v>
      </c>
      <c r="H17" s="12">
        <v>6968258</v>
      </c>
    </row>
    <row r="18" spans="1:8" x14ac:dyDescent="0.25">
      <c r="A18" t="s">
        <v>60</v>
      </c>
      <c r="B18" s="12">
        <v>7786903</v>
      </c>
      <c r="C18" s="12">
        <v>9753938</v>
      </c>
      <c r="D18" s="12">
        <v>10240935</v>
      </c>
      <c r="E18" s="12">
        <v>11531809</v>
      </c>
      <c r="F18" s="12">
        <v>13289945</v>
      </c>
      <c r="G18" s="12">
        <v>10227585</v>
      </c>
      <c r="H18" s="12">
        <v>6683698</v>
      </c>
    </row>
    <row r="19" spans="1:8" x14ac:dyDescent="0.25">
      <c r="B19" s="12"/>
      <c r="C19" s="12"/>
      <c r="D19" s="12"/>
      <c r="E19" s="12"/>
      <c r="F19" s="12"/>
      <c r="G19" s="12"/>
    </row>
    <row r="20" spans="1:8" x14ac:dyDescent="0.25">
      <c r="A20" s="27" t="s">
        <v>14</v>
      </c>
      <c r="B20" s="19">
        <f t="shared" ref="B20:D20" si="3">B15-B17+B18</f>
        <v>-11036804</v>
      </c>
      <c r="C20" s="19">
        <f t="shared" si="3"/>
        <v>-7406146</v>
      </c>
      <c r="D20" s="19">
        <f t="shared" si="3"/>
        <v>-3801404</v>
      </c>
      <c r="E20" s="19">
        <f>E15-E17+E18</f>
        <v>-6260324</v>
      </c>
      <c r="F20" s="19">
        <f>F15-F17+F18</f>
        <v>-5102202</v>
      </c>
      <c r="G20" s="19">
        <f>G15-G17+G18</f>
        <v>6597365</v>
      </c>
      <c r="H20" s="19">
        <f>H15-H17+H18</f>
        <v>5095855</v>
      </c>
    </row>
    <row r="21" spans="1:8" x14ac:dyDescent="0.25">
      <c r="B21" s="20"/>
      <c r="C21" s="20"/>
      <c r="D21" s="20"/>
      <c r="E21" s="20"/>
      <c r="F21" s="20"/>
      <c r="G21" s="12"/>
    </row>
    <row r="22" spans="1:8" x14ac:dyDescent="0.25">
      <c r="A22" s="5" t="s">
        <v>13</v>
      </c>
      <c r="B22" s="20"/>
      <c r="C22" s="20"/>
      <c r="D22" s="20"/>
      <c r="E22" s="12">
        <v>0</v>
      </c>
      <c r="F22" s="12">
        <v>0</v>
      </c>
      <c r="G22" s="12"/>
    </row>
    <row r="23" spans="1:8" x14ac:dyDescent="0.25">
      <c r="A23" s="27" t="s">
        <v>61</v>
      </c>
      <c r="B23" s="19">
        <f t="shared" ref="B23:H23" si="4">B20-B22</f>
        <v>-11036804</v>
      </c>
      <c r="C23" s="19">
        <f t="shared" si="4"/>
        <v>-7406146</v>
      </c>
      <c r="D23" s="19">
        <f t="shared" si="4"/>
        <v>-3801404</v>
      </c>
      <c r="E23" s="19">
        <f t="shared" si="4"/>
        <v>-6260324</v>
      </c>
      <c r="F23" s="19">
        <f t="shared" si="4"/>
        <v>-5102202</v>
      </c>
      <c r="G23" s="19">
        <f t="shared" si="4"/>
        <v>6597365</v>
      </c>
      <c r="H23" s="19">
        <f t="shared" si="4"/>
        <v>5095855</v>
      </c>
    </row>
    <row r="24" spans="1:8" x14ac:dyDescent="0.25">
      <c r="B24" s="21"/>
      <c r="C24" s="21"/>
      <c r="D24" s="21"/>
      <c r="E24" s="16"/>
      <c r="F24" s="16"/>
      <c r="G24" s="12"/>
    </row>
    <row r="25" spans="1:8" x14ac:dyDescent="0.25">
      <c r="A25" s="24" t="s">
        <v>62</v>
      </c>
      <c r="B25" s="21">
        <f t="shared" ref="B25:H25" si="5">SUM(B26:B27)</f>
        <v>243190</v>
      </c>
      <c r="C25" s="21">
        <f t="shared" si="5"/>
        <v>287449</v>
      </c>
      <c r="D25" s="21">
        <f t="shared" si="5"/>
        <v>538106</v>
      </c>
      <c r="E25" s="21">
        <f t="shared" si="5"/>
        <v>574713</v>
      </c>
      <c r="F25" s="21">
        <f t="shared" si="5"/>
        <v>547834</v>
      </c>
      <c r="G25" s="21">
        <f t="shared" si="5"/>
        <v>1406465</v>
      </c>
      <c r="H25" s="21">
        <f t="shared" si="5"/>
        <v>707302</v>
      </c>
    </row>
    <row r="26" spans="1:8" x14ac:dyDescent="0.25">
      <c r="A26" t="s">
        <v>8</v>
      </c>
      <c r="B26" s="12">
        <v>19858</v>
      </c>
      <c r="C26" s="12">
        <v>35446</v>
      </c>
      <c r="D26" s="12">
        <v>378436</v>
      </c>
      <c r="E26" s="12">
        <v>403280</v>
      </c>
      <c r="F26" s="12">
        <v>175571</v>
      </c>
      <c r="G26" s="12">
        <v>1542740</v>
      </c>
      <c r="H26" s="12">
        <v>884343</v>
      </c>
    </row>
    <row r="27" spans="1:8" x14ac:dyDescent="0.25">
      <c r="A27" t="s">
        <v>9</v>
      </c>
      <c r="B27" s="20">
        <v>223332</v>
      </c>
      <c r="C27" s="20">
        <v>252003</v>
      </c>
      <c r="D27" s="20">
        <v>159670</v>
      </c>
      <c r="E27" s="20">
        <v>171433</v>
      </c>
      <c r="F27" s="20">
        <v>372263</v>
      </c>
      <c r="G27" s="12">
        <v>-136275</v>
      </c>
      <c r="H27" s="12">
        <v>-177041</v>
      </c>
    </row>
    <row r="28" spans="1:8" x14ac:dyDescent="0.25">
      <c r="A28" s="27" t="s">
        <v>63</v>
      </c>
      <c r="B28" s="19">
        <f t="shared" ref="B28:D28" si="6">B23-B25</f>
        <v>-11279994</v>
      </c>
      <c r="C28" s="19">
        <f t="shared" si="6"/>
        <v>-7693595</v>
      </c>
      <c r="D28" s="19">
        <f t="shared" si="6"/>
        <v>-4339510</v>
      </c>
      <c r="E28" s="19">
        <f>E23-E25</f>
        <v>-6835037</v>
      </c>
      <c r="F28" s="19">
        <f>F23-F25</f>
        <v>-5650036</v>
      </c>
      <c r="G28" s="19">
        <f>G23-G25</f>
        <v>5190900</v>
      </c>
      <c r="H28" s="19">
        <f>H23-H25</f>
        <v>4388553</v>
      </c>
    </row>
    <row r="29" spans="1:8" x14ac:dyDescent="0.25">
      <c r="A29" s="2"/>
      <c r="E29" s="1"/>
      <c r="F29" s="1"/>
    </row>
    <row r="30" spans="1:8" x14ac:dyDescent="0.25">
      <c r="A30" s="27" t="s">
        <v>64</v>
      </c>
      <c r="B30" s="10">
        <f>B28/('1'!B36/10)</f>
        <v>-1.0329661524375886</v>
      </c>
      <c r="C30" s="10">
        <f>C28/('1'!C36/10)</f>
        <v>-0.70454144085210224</v>
      </c>
      <c r="D30" s="10">
        <f>D28/('1'!D36/10)</f>
        <v>-0.39739089827214796</v>
      </c>
      <c r="E30" s="10">
        <f>E28/('1'!E36/10)</f>
        <v>-0.62591893857909475</v>
      </c>
      <c r="F30" s="10">
        <f>F28/('1'!F36/10)</f>
        <v>-0.51740239826846213</v>
      </c>
      <c r="G30" s="10">
        <f>G28/('1'!G36/10)</f>
        <v>0.4753569904991331</v>
      </c>
      <c r="H30" s="10">
        <f>H28/('1'!H36/10)</f>
        <v>0.40188201404880503</v>
      </c>
    </row>
    <row r="31" spans="1:8" x14ac:dyDescent="0.25">
      <c r="A31" s="29" t="s">
        <v>65</v>
      </c>
      <c r="B31" s="12">
        <f>'1'!B49</f>
        <v>10920003.5</v>
      </c>
      <c r="C31" s="12">
        <f>'1'!C49</f>
        <v>10920003.5</v>
      </c>
      <c r="D31" s="12">
        <f>'1'!D49</f>
        <v>10920003.5</v>
      </c>
      <c r="E31" s="12">
        <f>'1'!E49</f>
        <v>10920003.5</v>
      </c>
      <c r="F31" s="12">
        <f>'1'!F49</f>
        <v>10920003.5</v>
      </c>
      <c r="G31" s="12">
        <f>'1'!G49</f>
        <v>10920003.5</v>
      </c>
      <c r="H31" s="12">
        <f>'1'!H49</f>
        <v>10920003.5</v>
      </c>
    </row>
    <row r="54" spans="1:1" x14ac:dyDescent="0.25">
      <c r="A54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0" sqref="A20"/>
    </sheetView>
  </sheetViews>
  <sheetFormatPr defaultRowHeight="15" x14ac:dyDescent="0.25"/>
  <cols>
    <col min="1" max="1" width="66.140625" customWidth="1"/>
    <col min="2" max="3" width="14.7109375" bestFit="1" customWidth="1"/>
    <col min="4" max="4" width="15" bestFit="1" customWidth="1"/>
    <col min="5" max="6" width="15.140625" bestFit="1" customWidth="1"/>
    <col min="7" max="7" width="15.42578125" bestFit="1" customWidth="1"/>
    <col min="8" max="8" width="15" bestFit="1" customWidth="1"/>
  </cols>
  <sheetData>
    <row r="1" spans="1:8" ht="15.75" x14ac:dyDescent="0.25">
      <c r="A1" s="3" t="s">
        <v>41</v>
      </c>
    </row>
    <row r="2" spans="1:8" ht="15.75" x14ac:dyDescent="0.25">
      <c r="A2" s="3" t="s">
        <v>66</v>
      </c>
      <c r="B2" s="3"/>
      <c r="C2" s="3"/>
      <c r="D2" s="3"/>
      <c r="E2" s="3"/>
    </row>
    <row r="3" spans="1:8" ht="15.75" x14ac:dyDescent="0.25">
      <c r="A3" s="3" t="s">
        <v>47</v>
      </c>
      <c r="B3" s="3"/>
      <c r="C3" s="3"/>
      <c r="D3" s="3"/>
      <c r="E3" s="3"/>
    </row>
    <row r="4" spans="1:8" ht="15.75" x14ac:dyDescent="0.25">
      <c r="B4" s="3"/>
      <c r="C4" s="3"/>
      <c r="D4" s="3"/>
      <c r="E4" s="3"/>
    </row>
    <row r="5" spans="1:8" ht="15.75" x14ac:dyDescent="0.25">
      <c r="A5" s="3"/>
      <c r="B5" s="22">
        <v>2013</v>
      </c>
      <c r="C5" s="3">
        <v>2014</v>
      </c>
      <c r="D5" s="3">
        <v>2015</v>
      </c>
      <c r="E5" s="3">
        <v>2016</v>
      </c>
      <c r="F5" s="3">
        <v>2017</v>
      </c>
      <c r="G5" s="3">
        <v>2018</v>
      </c>
      <c r="H5" s="3">
        <v>2019</v>
      </c>
    </row>
    <row r="6" spans="1:8" x14ac:dyDescent="0.25">
      <c r="A6" s="27" t="s">
        <v>67</v>
      </c>
    </row>
    <row r="7" spans="1:8" x14ac:dyDescent="0.25">
      <c r="A7" t="s">
        <v>33</v>
      </c>
      <c r="B7" s="12">
        <v>54025783</v>
      </c>
      <c r="C7" s="12">
        <v>59743289</v>
      </c>
      <c r="D7" s="12">
        <v>59843119</v>
      </c>
      <c r="E7" s="12">
        <v>63293097</v>
      </c>
      <c r="F7" s="12">
        <v>81015639</v>
      </c>
      <c r="G7" s="12">
        <v>101382482</v>
      </c>
      <c r="H7" s="12">
        <v>93315145</v>
      </c>
    </row>
    <row r="8" spans="1:8" x14ac:dyDescent="0.25">
      <c r="A8" s="5" t="s">
        <v>34</v>
      </c>
      <c r="B8" s="12">
        <v>-50339719</v>
      </c>
      <c r="C8" s="12">
        <v>-56618843</v>
      </c>
      <c r="D8" s="12">
        <v>-67929687</v>
      </c>
      <c r="E8" s="12">
        <v>-69189259</v>
      </c>
      <c r="F8" s="12">
        <v>-68331168</v>
      </c>
      <c r="G8" s="12">
        <v>-85582817</v>
      </c>
      <c r="H8" s="12">
        <v>-80960568</v>
      </c>
    </row>
    <row r="9" spans="1:8" ht="15.75" x14ac:dyDescent="0.25">
      <c r="A9" s="8" t="s">
        <v>35</v>
      </c>
      <c r="B9" s="12">
        <v>-254421</v>
      </c>
      <c r="C9" s="12">
        <v>-1004932</v>
      </c>
      <c r="D9" s="12">
        <v>-885061</v>
      </c>
      <c r="E9" s="12">
        <v>-89596</v>
      </c>
      <c r="F9" s="12">
        <v>-1402940</v>
      </c>
      <c r="G9" s="12">
        <v>-433477</v>
      </c>
      <c r="H9" s="12">
        <v>1102913</v>
      </c>
    </row>
    <row r="10" spans="1:8" x14ac:dyDescent="0.25">
      <c r="A10" s="2"/>
      <c r="B10" s="17">
        <f t="shared" ref="B10:H10" si="0">SUM(B7:B9)</f>
        <v>3431643</v>
      </c>
      <c r="C10" s="17">
        <f t="shared" si="0"/>
        <v>2119514</v>
      </c>
      <c r="D10" s="17">
        <f t="shared" si="0"/>
        <v>-8971629</v>
      </c>
      <c r="E10" s="17">
        <f t="shared" si="0"/>
        <v>-5985758</v>
      </c>
      <c r="F10" s="17">
        <f t="shared" si="0"/>
        <v>11281531</v>
      </c>
      <c r="G10" s="17">
        <f t="shared" si="0"/>
        <v>15366188</v>
      </c>
      <c r="H10" s="17">
        <f t="shared" si="0"/>
        <v>13457490</v>
      </c>
    </row>
    <row r="11" spans="1:8" x14ac:dyDescent="0.25">
      <c r="B11" s="12"/>
      <c r="C11" s="12"/>
      <c r="D11" s="12"/>
      <c r="E11" s="12"/>
      <c r="F11" s="12"/>
      <c r="G11" s="12"/>
    </row>
    <row r="12" spans="1:8" x14ac:dyDescent="0.25">
      <c r="A12" s="27" t="s">
        <v>68</v>
      </c>
      <c r="B12" s="12"/>
      <c r="C12" s="12"/>
      <c r="D12" s="12"/>
      <c r="E12" s="12"/>
      <c r="F12" s="12"/>
      <c r="G12" s="12"/>
    </row>
    <row r="13" spans="1:8" x14ac:dyDescent="0.25">
      <c r="A13" s="4" t="s">
        <v>36</v>
      </c>
      <c r="B13" s="12">
        <v>-5483439</v>
      </c>
      <c r="C13" s="12">
        <v>-7092909</v>
      </c>
      <c r="D13" s="12">
        <v>-15922398</v>
      </c>
      <c r="E13" s="12">
        <v>-19672753</v>
      </c>
      <c r="F13" s="12">
        <v>-10638242</v>
      </c>
      <c r="G13" s="12">
        <v>-7650877</v>
      </c>
      <c r="H13" s="12">
        <v>-9734035</v>
      </c>
    </row>
    <row r="14" spans="1:8" x14ac:dyDescent="0.25">
      <c r="A14" s="4" t="s">
        <v>80</v>
      </c>
      <c r="B14" s="12">
        <v>730000</v>
      </c>
      <c r="C14" s="12"/>
      <c r="D14" s="12"/>
      <c r="E14" s="12"/>
      <c r="F14" s="12"/>
      <c r="G14" s="12"/>
      <c r="H14" s="12">
        <v>890000</v>
      </c>
    </row>
    <row r="15" spans="1:8" x14ac:dyDescent="0.25">
      <c r="A15" s="4" t="s">
        <v>81</v>
      </c>
      <c r="B15" s="12"/>
      <c r="C15" s="12"/>
      <c r="D15" s="12"/>
      <c r="E15" s="12"/>
      <c r="F15" s="12"/>
      <c r="G15" s="12"/>
      <c r="H15" s="12">
        <v>-920207</v>
      </c>
    </row>
    <row r="16" spans="1:8" x14ac:dyDescent="0.25">
      <c r="A16" s="4" t="s">
        <v>18</v>
      </c>
      <c r="B16" s="12">
        <v>382070</v>
      </c>
      <c r="C16" s="12">
        <v>755000</v>
      </c>
      <c r="D16" s="12"/>
      <c r="E16" s="12">
        <v>-600000</v>
      </c>
      <c r="F16" s="12">
        <v>739000</v>
      </c>
      <c r="G16" s="12">
        <f>20325+52</f>
        <v>20377</v>
      </c>
      <c r="H16" s="12"/>
    </row>
    <row r="17" spans="1:8" x14ac:dyDescent="0.25">
      <c r="A17" s="2"/>
      <c r="B17" s="17">
        <f t="shared" ref="B17:H17" si="1">SUM(B13:B16)</f>
        <v>-4371369</v>
      </c>
      <c r="C17" s="17">
        <f t="shared" si="1"/>
        <v>-6337909</v>
      </c>
      <c r="D17" s="17">
        <f t="shared" si="1"/>
        <v>-15922398</v>
      </c>
      <c r="E17" s="17">
        <f t="shared" si="1"/>
        <v>-20272753</v>
      </c>
      <c r="F17" s="17">
        <f t="shared" si="1"/>
        <v>-9899242</v>
      </c>
      <c r="G17" s="17">
        <f t="shared" si="1"/>
        <v>-7630500</v>
      </c>
      <c r="H17" s="17">
        <f t="shared" si="1"/>
        <v>-9764242</v>
      </c>
    </row>
    <row r="18" spans="1:8" x14ac:dyDescent="0.25">
      <c r="B18" s="12"/>
      <c r="C18" s="12"/>
      <c r="D18" s="12"/>
      <c r="E18" s="12"/>
      <c r="F18" s="12"/>
      <c r="G18" s="12"/>
    </row>
    <row r="19" spans="1:8" x14ac:dyDescent="0.25">
      <c r="A19" s="27" t="s">
        <v>69</v>
      </c>
      <c r="B19" s="12"/>
      <c r="C19" s="12"/>
      <c r="D19" s="12"/>
      <c r="E19" s="12"/>
      <c r="F19" s="12"/>
      <c r="G19" s="12"/>
    </row>
    <row r="20" spans="1:8" x14ac:dyDescent="0.25">
      <c r="A20" s="5" t="s">
        <v>37</v>
      </c>
      <c r="B20" s="12">
        <v>-171415</v>
      </c>
      <c r="C20" s="12">
        <v>-9592</v>
      </c>
      <c r="D20" s="12">
        <v>-17300</v>
      </c>
      <c r="E20" s="12">
        <v>-17300</v>
      </c>
      <c r="F20" s="12">
        <v>0</v>
      </c>
      <c r="G20" s="12"/>
      <c r="H20" s="12">
        <v>-728621</v>
      </c>
    </row>
    <row r="21" spans="1:8" x14ac:dyDescent="0.25">
      <c r="A21" s="5" t="s">
        <v>26</v>
      </c>
      <c r="B21" s="12"/>
      <c r="C21" s="12"/>
      <c r="D21" s="12"/>
      <c r="E21" s="12"/>
      <c r="F21" s="12"/>
      <c r="G21" s="12"/>
      <c r="H21" s="12">
        <v>-3763524</v>
      </c>
    </row>
    <row r="22" spans="1:8" x14ac:dyDescent="0.25">
      <c r="A22" s="5" t="s">
        <v>38</v>
      </c>
      <c r="B22" s="12">
        <v>49700</v>
      </c>
      <c r="C22" s="12">
        <v>194248</v>
      </c>
      <c r="D22" s="12">
        <v>147640</v>
      </c>
      <c r="E22" s="12">
        <v>155640</v>
      </c>
      <c r="F22" s="12">
        <v>140914</v>
      </c>
      <c r="G22" s="12">
        <v>-3796652</v>
      </c>
    </row>
    <row r="23" spans="1:8" x14ac:dyDescent="0.25">
      <c r="A23" t="s">
        <v>39</v>
      </c>
      <c r="B23" s="12">
        <v>953342</v>
      </c>
      <c r="C23" s="12">
        <v>3871530</v>
      </c>
      <c r="D23" s="12">
        <v>26396061</v>
      </c>
      <c r="E23" s="12">
        <v>26037012</v>
      </c>
      <c r="F23" s="12">
        <v>-2306145</v>
      </c>
      <c r="G23" s="12">
        <v>-1216083</v>
      </c>
      <c r="H23" s="12">
        <v>-370051</v>
      </c>
    </row>
    <row r="24" spans="1:8" x14ac:dyDescent="0.25">
      <c r="A24" s="2"/>
      <c r="B24" s="18">
        <f t="shared" ref="B24:H24" si="2">SUM(B20:B23)</f>
        <v>831627</v>
      </c>
      <c r="C24" s="18">
        <f t="shared" si="2"/>
        <v>4056186</v>
      </c>
      <c r="D24" s="18">
        <f t="shared" si="2"/>
        <v>26526401</v>
      </c>
      <c r="E24" s="18">
        <f t="shared" si="2"/>
        <v>26175352</v>
      </c>
      <c r="F24" s="18">
        <f t="shared" si="2"/>
        <v>-2165231</v>
      </c>
      <c r="G24" s="18">
        <f t="shared" si="2"/>
        <v>-5012735</v>
      </c>
      <c r="H24" s="18">
        <f t="shared" si="2"/>
        <v>-4862196</v>
      </c>
    </row>
    <row r="25" spans="1:8" x14ac:dyDescent="0.25">
      <c r="B25" s="12"/>
      <c r="C25" s="12"/>
      <c r="D25" s="12"/>
      <c r="E25" s="12"/>
      <c r="F25" s="12"/>
      <c r="G25" s="12"/>
    </row>
    <row r="26" spans="1:8" x14ac:dyDescent="0.25">
      <c r="A26" s="2" t="s">
        <v>70</v>
      </c>
      <c r="B26" s="16">
        <f t="shared" ref="B26:H26" si="3">SUM(B10,B17,B24)</f>
        <v>-108099</v>
      </c>
      <c r="C26" s="16">
        <f t="shared" si="3"/>
        <v>-162209</v>
      </c>
      <c r="D26" s="16">
        <f t="shared" si="3"/>
        <v>1632374</v>
      </c>
      <c r="E26" s="16">
        <f t="shared" si="3"/>
        <v>-83159</v>
      </c>
      <c r="F26" s="16">
        <f t="shared" si="3"/>
        <v>-782942</v>
      </c>
      <c r="G26" s="16">
        <f t="shared" si="3"/>
        <v>2722953</v>
      </c>
      <c r="H26" s="16">
        <f t="shared" si="3"/>
        <v>-1168948</v>
      </c>
    </row>
    <row r="27" spans="1:8" x14ac:dyDescent="0.25">
      <c r="A27" s="29" t="s">
        <v>71</v>
      </c>
      <c r="B27" s="12">
        <v>359560</v>
      </c>
      <c r="C27" s="12">
        <v>251461</v>
      </c>
      <c r="D27" s="12">
        <v>163904</v>
      </c>
      <c r="E27" s="12">
        <v>2124837</v>
      </c>
      <c r="F27" s="12">
        <v>2041678</v>
      </c>
      <c r="G27" s="12">
        <v>1258736</v>
      </c>
      <c r="H27" s="12">
        <v>4041841</v>
      </c>
    </row>
    <row r="28" spans="1:8" x14ac:dyDescent="0.25">
      <c r="A28" s="27" t="s">
        <v>72</v>
      </c>
      <c r="B28" s="16">
        <f t="shared" ref="B28:H28" si="4">SUM(B26:B27)</f>
        <v>251461</v>
      </c>
      <c r="C28" s="16">
        <f t="shared" si="4"/>
        <v>89252</v>
      </c>
      <c r="D28" s="16">
        <f t="shared" si="4"/>
        <v>1796278</v>
      </c>
      <c r="E28" s="16">
        <f t="shared" si="4"/>
        <v>2041678</v>
      </c>
      <c r="F28" s="16">
        <f t="shared" si="4"/>
        <v>1258736</v>
      </c>
      <c r="G28" s="16">
        <f t="shared" si="4"/>
        <v>3981689</v>
      </c>
      <c r="H28" s="16">
        <f t="shared" si="4"/>
        <v>2872893</v>
      </c>
    </row>
    <row r="30" spans="1:8" ht="15.75" x14ac:dyDescent="0.25">
      <c r="A30" s="3"/>
      <c r="B30" s="7"/>
      <c r="C30" s="7"/>
      <c r="D30" s="7"/>
      <c r="E30" s="7"/>
      <c r="F30" s="7"/>
    </row>
    <row r="32" spans="1:8" x14ac:dyDescent="0.25">
      <c r="A32" s="27" t="s">
        <v>73</v>
      </c>
      <c r="B32" s="2">
        <f>B10/('1'!B36/10)</f>
        <v>0.31425292125593185</v>
      </c>
      <c r="C32" s="2">
        <f>C10/('1'!C36/10)</f>
        <v>0.19409462643487249</v>
      </c>
      <c r="D32" s="11">
        <f>D10/('1'!D36/10)</f>
        <v>-0.82157748392663066</v>
      </c>
      <c r="E32" s="11">
        <f>E10/('1'!E36/10)</f>
        <v>-0.54814616130846483</v>
      </c>
      <c r="F32" s="11">
        <f>F10/('1'!F36/10)</f>
        <v>1.033106903308227</v>
      </c>
      <c r="G32" s="11">
        <f>G10/('1'!G36/10)</f>
        <v>1.4071596222473739</v>
      </c>
      <c r="H32" s="11">
        <f>H10/('1'!H36/10)</f>
        <v>1.2323704841303393</v>
      </c>
    </row>
    <row r="33" spans="1:8" x14ac:dyDescent="0.25">
      <c r="A33" s="27" t="s">
        <v>74</v>
      </c>
      <c r="B33" s="12">
        <f>'1'!B49</f>
        <v>10920003.5</v>
      </c>
      <c r="C33" s="12">
        <f>'1'!C49</f>
        <v>10920003.5</v>
      </c>
      <c r="D33" s="12">
        <f>'1'!D49</f>
        <v>10920003.5</v>
      </c>
      <c r="E33" s="12">
        <f>'1'!E49</f>
        <v>10920003.5</v>
      </c>
      <c r="F33" s="12">
        <f>'1'!F49</f>
        <v>10920003.5</v>
      </c>
      <c r="G33" s="12">
        <f>'1'!G49</f>
        <v>10920003.5</v>
      </c>
      <c r="H33" s="12">
        <f>'1'!H49</f>
        <v>10920003.5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J4" sqref="J4"/>
    </sheetView>
  </sheetViews>
  <sheetFormatPr defaultRowHeight="15" x14ac:dyDescent="0.25"/>
  <cols>
    <col min="1" max="1" width="16.5703125" bestFit="1" customWidth="1"/>
  </cols>
  <sheetData>
    <row r="1" spans="1:8" ht="15.75" x14ac:dyDescent="0.25">
      <c r="A1" s="3" t="s">
        <v>41</v>
      </c>
    </row>
    <row r="2" spans="1:8" x14ac:dyDescent="0.25">
      <c r="A2" s="2" t="s">
        <v>79</v>
      </c>
    </row>
    <row r="3" spans="1:8" ht="15.75" x14ac:dyDescent="0.25">
      <c r="A3" s="3" t="s">
        <v>47</v>
      </c>
    </row>
    <row r="4" spans="1:8" x14ac:dyDescent="0.25"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5" t="s">
        <v>75</v>
      </c>
      <c r="B5" s="14">
        <f>'2'!B28/'1'!B19</f>
        <v>-4.712644943049786E-2</v>
      </c>
      <c r="C5" s="14">
        <f>'2'!C28/'1'!C19</f>
        <v>-3.2761873136700786E-2</v>
      </c>
      <c r="D5" s="14">
        <f>'2'!D28/'1'!D19</f>
        <v>-1.8591978454862126E-2</v>
      </c>
      <c r="E5" s="14">
        <f>'2'!E28/'1'!E19</f>
        <v>-2.7190063417864046E-2</v>
      </c>
      <c r="F5" s="14">
        <f>'2'!F28/'1'!F19</f>
        <v>-2.3887520647670524E-2</v>
      </c>
      <c r="G5" s="14">
        <f>'2'!G28/'1'!G19</f>
        <v>2.4234575225563652E-2</v>
      </c>
      <c r="H5" s="14">
        <f>'2'!H28/'1'!H19</f>
        <v>2.0806060722573887E-2</v>
      </c>
    </row>
    <row r="6" spans="1:8" x14ac:dyDescent="0.25">
      <c r="A6" s="5" t="s">
        <v>76</v>
      </c>
      <c r="B6" s="14">
        <f>'2'!B28/'1'!B35</f>
        <v>-6.3434377846341553E-2</v>
      </c>
      <c r="C6" s="14">
        <f>'2'!C28/'1'!C35</f>
        <v>-4.5222425931741812E-2</v>
      </c>
      <c r="D6" s="14">
        <f>'2'!D28/'1'!D35</f>
        <v>-2.6422838730026127E-2</v>
      </c>
      <c r="E6" s="14">
        <f>'2'!E28/'1'!E35</f>
        <v>-4.2539346099291907E-2</v>
      </c>
      <c r="F6" s="14">
        <f>'2'!F28/'1'!F35</f>
        <v>-3.6445822900541103E-2</v>
      </c>
      <c r="G6" s="14">
        <f>'2'!G28/'1'!G35</f>
        <v>3.784423258750836E-2</v>
      </c>
      <c r="H6" s="14">
        <f>'2'!H28/'1'!H35</f>
        <v>3.1402774064016148E-2</v>
      </c>
    </row>
    <row r="7" spans="1:8" x14ac:dyDescent="0.25">
      <c r="A7" s="5" t="s">
        <v>43</v>
      </c>
      <c r="B7" s="14">
        <f>'1'!B24/'1'!B35</f>
        <v>0</v>
      </c>
      <c r="C7" s="14">
        <f>'1'!C24/'1'!C35</f>
        <v>0</v>
      </c>
      <c r="D7" s="14">
        <f>'1'!D24/'1'!D35</f>
        <v>0</v>
      </c>
      <c r="E7" s="14">
        <f>'1'!E24/'1'!E35</f>
        <v>0.20697646727399538</v>
      </c>
      <c r="F7" s="14">
        <f>'1'!F24/'1'!F35</f>
        <v>0.18897254216290402</v>
      </c>
      <c r="G7" s="14">
        <f>'1'!G24/'1'!G35</f>
        <v>0.20057903301639363</v>
      </c>
      <c r="H7" s="14">
        <f>'1'!H24/'1'!H35</f>
        <v>0.11755054479666648</v>
      </c>
    </row>
    <row r="8" spans="1:8" x14ac:dyDescent="0.25">
      <c r="A8" s="5" t="s">
        <v>44</v>
      </c>
      <c r="B8" s="15">
        <f>'1'!B13/'1'!B27</f>
        <v>1.8956621363892141</v>
      </c>
      <c r="C8" s="15">
        <f>'1'!C13/'1'!C27</f>
        <v>1.8830872138455652</v>
      </c>
      <c r="D8" s="15">
        <f>'1'!D13/'1'!D27</f>
        <v>1.7560617289220786</v>
      </c>
      <c r="E8" s="15">
        <f>'1'!E13/'1'!E27</f>
        <v>2.311536150038151</v>
      </c>
      <c r="F8" s="15">
        <f>'1'!F13/'1'!F27</f>
        <v>2.3087129915251587</v>
      </c>
      <c r="G8" s="15">
        <f>'1'!G13/'1'!G27</f>
        <v>2.698944874873634</v>
      </c>
      <c r="H8" s="15">
        <f>'1'!H13/'1'!H27</f>
        <v>2.3029468846965733</v>
      </c>
    </row>
    <row r="9" spans="1:8" x14ac:dyDescent="0.25">
      <c r="A9" s="5" t="s">
        <v>77</v>
      </c>
      <c r="B9" s="14">
        <f>'2'!B28/'2'!B6</f>
        <v>-0.24039546609647447</v>
      </c>
      <c r="C9" s="14">
        <f>'2'!C28/'2'!C6</f>
        <v>-0.15432737254769491</v>
      </c>
      <c r="D9" s="14">
        <f>'2'!D28/'2'!D6</f>
        <v>-8.2380769322037917E-2</v>
      </c>
      <c r="E9" s="14">
        <f>'2'!E28/'2'!E6</f>
        <v>-0.12284173761869373</v>
      </c>
      <c r="F9" s="14">
        <f>'2'!F28/'2'!F6</f>
        <v>-9.2503159494863277E-2</v>
      </c>
      <c r="G9" s="14">
        <f>'2'!G28/'2'!G6</f>
        <v>6.1184574089876369E-2</v>
      </c>
      <c r="H9" s="14">
        <f>'2'!H28/'2'!H6</f>
        <v>5.1786007437553801E-2</v>
      </c>
    </row>
    <row r="10" spans="1:8" x14ac:dyDescent="0.25">
      <c r="A10" t="s">
        <v>45</v>
      </c>
      <c r="B10" s="14">
        <f>'2'!B15/'2'!B6</f>
        <v>-0.30109874212792342</v>
      </c>
      <c r="C10" s="14">
        <f>'2'!C15/'2'!C6</f>
        <v>-0.27580340963499211</v>
      </c>
      <c r="D10" s="14">
        <f>'2'!D15/'2'!D6</f>
        <v>-0.21090867326356755</v>
      </c>
      <c r="E10" s="14">
        <f>'2'!E15/'2'!E6</f>
        <v>-0.20686366540615131</v>
      </c>
      <c r="F10" s="14">
        <f>'2'!F15/'2'!F6</f>
        <v>-0.15838386647776279</v>
      </c>
      <c r="G10" s="14">
        <f>'2'!G15/'2'!G6</f>
        <v>4.6187687950822072E-2</v>
      </c>
      <c r="H10" s="14">
        <f>'2'!H15/'2'!H6</f>
        <v>6.3490223590127778E-2</v>
      </c>
    </row>
    <row r="11" spans="1:8" x14ac:dyDescent="0.25">
      <c r="A11" s="5" t="s">
        <v>78</v>
      </c>
      <c r="B11" s="14">
        <f>'2'!B28/('1'!B35+'1'!B24)</f>
        <v>-6.3434377846341553E-2</v>
      </c>
      <c r="C11" s="14">
        <f>'2'!C28/('1'!C35+'1'!C24)</f>
        <v>-4.5222425931741812E-2</v>
      </c>
      <c r="D11" s="14">
        <f>'2'!D28/('1'!D35+'1'!D24)</f>
        <v>-2.6422838730026127E-2</v>
      </c>
      <c r="E11" s="14">
        <f>'2'!E28/('1'!E35+'1'!E24)</f>
        <v>-3.5244553023779102E-2</v>
      </c>
      <c r="F11" s="14">
        <f>'2'!F28/('1'!F35+'1'!F24)</f>
        <v>-3.0653208218115079E-2</v>
      </c>
      <c r="G11" s="14">
        <f>'2'!G28/('1'!G35+'1'!G24)</f>
        <v>3.1521650425983753E-2</v>
      </c>
      <c r="H11" s="14">
        <f>'2'!H28/('1'!H35+'1'!H24)</f>
        <v>2.8099645434587255E-2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2020-04-11T15:34:05Z</dcterms:modified>
</cp:coreProperties>
</file>