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3" l="1"/>
  <c r="G26" i="3"/>
  <c r="H26" i="3"/>
  <c r="H37" i="3"/>
  <c r="H12" i="3"/>
  <c r="H15" i="3" s="1"/>
  <c r="I20" i="2"/>
  <c r="I8" i="2"/>
  <c r="I12" i="2" s="1"/>
  <c r="I15" i="2" s="1"/>
  <c r="I18" i="2" s="1"/>
  <c r="I49" i="1"/>
  <c r="I48" i="1"/>
  <c r="I38" i="1"/>
  <c r="I30" i="1"/>
  <c r="I32" i="1" s="1"/>
  <c r="I51" i="1" s="1"/>
  <c r="I21" i="1"/>
  <c r="I11" i="1"/>
  <c r="H43" i="3" l="1"/>
  <c r="H39" i="3"/>
  <c r="H41" i="3" s="1"/>
  <c r="I24" i="2"/>
  <c r="I28" i="2" s="1"/>
  <c r="I53" i="1"/>
  <c r="I22" i="1"/>
  <c r="I55" i="1" s="1"/>
  <c r="B4" i="4"/>
  <c r="C37" i="3"/>
  <c r="D37" i="3"/>
  <c r="E37" i="3"/>
  <c r="C26" i="3"/>
  <c r="D26" i="3"/>
  <c r="E26" i="3"/>
  <c r="B26" i="3"/>
  <c r="D15" i="3"/>
  <c r="D39" i="3" s="1"/>
  <c r="C12" i="3"/>
  <c r="C15" i="3" s="1"/>
  <c r="D12" i="3"/>
  <c r="E12" i="3"/>
  <c r="E15" i="3" s="1"/>
  <c r="B12" i="3"/>
  <c r="B15" i="3" s="1"/>
  <c r="B20" i="2"/>
  <c r="C20" i="2"/>
  <c r="D20" i="2"/>
  <c r="E20" i="2"/>
  <c r="F20" i="2"/>
  <c r="C53" i="1"/>
  <c r="D53" i="1"/>
  <c r="F38" i="1"/>
  <c r="E38" i="1"/>
  <c r="D38" i="1"/>
  <c r="C38" i="1"/>
  <c r="C30" i="1"/>
  <c r="C32" i="1" s="1"/>
  <c r="D30" i="1"/>
  <c r="D32" i="1" s="1"/>
  <c r="E30" i="1"/>
  <c r="E32" i="1" s="1"/>
  <c r="E53" i="1" s="1"/>
  <c r="F30" i="1"/>
  <c r="F32" i="1" s="1"/>
  <c r="G30" i="1"/>
  <c r="G32" i="1" s="1"/>
  <c r="H30" i="1"/>
  <c r="H32" i="1" s="1"/>
  <c r="B30" i="1"/>
  <c r="B32" i="1" s="1"/>
  <c r="C39" i="3" l="1"/>
  <c r="E39" i="3"/>
  <c r="E4" i="4"/>
  <c r="F53" i="1"/>
  <c r="D4" i="4"/>
  <c r="C4" i="4"/>
  <c r="G37" i="3"/>
  <c r="G12" i="3"/>
  <c r="G15" i="3" s="1"/>
  <c r="F12" i="3"/>
  <c r="F15" i="3" s="1"/>
  <c r="F43" i="3" s="1"/>
  <c r="H20" i="2"/>
  <c r="G20" i="2"/>
  <c r="H8" i="2"/>
  <c r="H12" i="2" s="1"/>
  <c r="G7" i="4" s="1"/>
  <c r="G39" i="3" l="1"/>
  <c r="G41" i="3" s="1"/>
  <c r="G43" i="3"/>
  <c r="H15" i="2"/>
  <c r="H18" i="2" s="1"/>
  <c r="H24" i="2" s="1"/>
  <c r="G4" i="4"/>
  <c r="F4" i="4"/>
  <c r="C48" i="1"/>
  <c r="D48" i="1"/>
  <c r="E48" i="1"/>
  <c r="F48" i="1"/>
  <c r="G48" i="1"/>
  <c r="H48" i="1"/>
  <c r="B48" i="1"/>
  <c r="G38" i="1"/>
  <c r="H38" i="1"/>
  <c r="B38" i="1"/>
  <c r="H21" i="1"/>
  <c r="G21" i="1"/>
  <c r="C21" i="1"/>
  <c r="B5" i="4" s="1"/>
  <c r="D21" i="1"/>
  <c r="C5" i="4" s="1"/>
  <c r="E21" i="1"/>
  <c r="D5" i="4" s="1"/>
  <c r="F21" i="1"/>
  <c r="E5" i="4" s="1"/>
  <c r="B21" i="1"/>
  <c r="C11" i="1"/>
  <c r="C22" i="1" s="1"/>
  <c r="D11" i="1"/>
  <c r="D22" i="1" s="1"/>
  <c r="E11" i="1"/>
  <c r="F11" i="1"/>
  <c r="G11" i="1"/>
  <c r="H11" i="1"/>
  <c r="H22" i="1" s="1"/>
  <c r="B11" i="1"/>
  <c r="F49" i="1" l="1"/>
  <c r="F51" i="1" s="1"/>
  <c r="H53" i="1"/>
  <c r="D49" i="1"/>
  <c r="D51" i="1" s="1"/>
  <c r="F5" i="4"/>
  <c r="G5" i="4"/>
  <c r="E49" i="1"/>
  <c r="H26" i="2"/>
  <c r="H28" i="2"/>
  <c r="G8" i="4"/>
  <c r="G6" i="4"/>
  <c r="G2" i="4"/>
  <c r="G3" i="4"/>
  <c r="G22" i="1"/>
  <c r="C49" i="1"/>
  <c r="C51" i="1" s="1"/>
  <c r="G53" i="1"/>
  <c r="H49" i="1"/>
  <c r="F22" i="1"/>
  <c r="G49" i="1"/>
  <c r="E22" i="1"/>
  <c r="C8" i="2"/>
  <c r="C12" i="2" s="1"/>
  <c r="D8" i="2"/>
  <c r="D12" i="2" s="1"/>
  <c r="E8" i="2"/>
  <c r="E12" i="2" s="1"/>
  <c r="F8" i="2"/>
  <c r="F12" i="2" s="1"/>
  <c r="G8" i="2"/>
  <c r="G12" i="2" s="1"/>
  <c r="B8" i="2"/>
  <c r="B12" i="2" s="1"/>
  <c r="B15" i="2" s="1"/>
  <c r="B18" i="2" s="1"/>
  <c r="B24" i="2" s="1"/>
  <c r="F15" i="2" l="1"/>
  <c r="F18" i="2" s="1"/>
  <c r="F24" i="2" s="1"/>
  <c r="E7" i="4"/>
  <c r="B28" i="2"/>
  <c r="B26" i="2"/>
  <c r="B7" i="4"/>
  <c r="C15" i="2"/>
  <c r="C18" i="2" s="1"/>
  <c r="C24" i="2" s="1"/>
  <c r="E15" i="2"/>
  <c r="E18" i="2" s="1"/>
  <c r="E24" i="2" s="1"/>
  <c r="D7" i="4"/>
  <c r="C7" i="4"/>
  <c r="D15" i="2"/>
  <c r="D18" i="2" s="1"/>
  <c r="D24" i="2" s="1"/>
  <c r="H51" i="1"/>
  <c r="H55" i="1" s="1"/>
  <c r="G51" i="1"/>
  <c r="G55" i="1" s="1"/>
  <c r="G15" i="2"/>
  <c r="G18" i="2" s="1"/>
  <c r="F7" i="4"/>
  <c r="D2" i="4" l="1"/>
  <c r="D3" i="4"/>
  <c r="D6" i="4"/>
  <c r="D8" i="4"/>
  <c r="E26" i="2"/>
  <c r="E28" i="2"/>
  <c r="C28" i="2"/>
  <c r="B3" i="4"/>
  <c r="B6" i="4"/>
  <c r="B8" i="4"/>
  <c r="C26" i="2"/>
  <c r="B2" i="4"/>
  <c r="C2" i="4"/>
  <c r="C3" i="4"/>
  <c r="C6" i="4"/>
  <c r="C8" i="4"/>
  <c r="D26" i="2"/>
  <c r="D28" i="2"/>
  <c r="F28" i="2"/>
  <c r="E2" i="4"/>
  <c r="E3" i="4"/>
  <c r="E6" i="4"/>
  <c r="E8" i="4"/>
  <c r="F26" i="2"/>
  <c r="H57" i="1"/>
  <c r="C41" i="3"/>
  <c r="D41" i="3"/>
  <c r="E41" i="3"/>
  <c r="F37" i="3"/>
  <c r="F39" i="3" s="1"/>
  <c r="F41" i="3" s="1"/>
  <c r="B37" i="3"/>
  <c r="B39" i="3" s="1"/>
  <c r="B41" i="3" s="1"/>
  <c r="G24" i="2" l="1"/>
  <c r="E51" i="1"/>
  <c r="G26" i="2" l="1"/>
  <c r="G28" i="2"/>
  <c r="F3" i="4"/>
  <c r="F8" i="4"/>
  <c r="F6" i="4"/>
  <c r="F2" i="4"/>
  <c r="D55" i="1"/>
  <c r="C55" i="1"/>
  <c r="B22" i="1"/>
  <c r="C57" i="1" l="1"/>
  <c r="B49" i="1"/>
  <c r="D57" i="1"/>
  <c r="B51" i="1" l="1"/>
  <c r="B55" i="1" s="1"/>
  <c r="F57" i="1"/>
  <c r="E55" i="1"/>
  <c r="B57" i="1" l="1"/>
  <c r="F55" i="1"/>
  <c r="E57" i="1"/>
  <c r="G57" i="1"/>
</calcChain>
</file>

<file path=xl/sharedStrings.xml><?xml version="1.0" encoding="utf-8"?>
<sst xmlns="http://schemas.openxmlformats.org/spreadsheetml/2006/main" count="112" uniqueCount="106">
  <si>
    <t xml:space="preserve">STATEMENT OF FINANCIAL POSITION </t>
  </si>
  <si>
    <t>AS AT YEAR END</t>
  </si>
  <si>
    <t>ASSETS</t>
  </si>
  <si>
    <t>NON CURRENT ASSETS</t>
  </si>
  <si>
    <t>CURRENT ASSETS</t>
  </si>
  <si>
    <t>Cash and Cash Equivalents</t>
  </si>
  <si>
    <t>TOTAL ASSETS</t>
  </si>
  <si>
    <t>EQUITY AND LIABILITIES</t>
  </si>
  <si>
    <t>Share Capital</t>
  </si>
  <si>
    <t>Retained Earnings</t>
  </si>
  <si>
    <t>TOTAL SHAREHOLDERS' EQUITY &amp; LIABILITIES</t>
  </si>
  <si>
    <t>STATEMENT OF PROFIT &amp; LOSS</t>
  </si>
  <si>
    <t>Gross Profit</t>
  </si>
  <si>
    <t>Operating Expenses</t>
  </si>
  <si>
    <t>Total Liabilities</t>
  </si>
  <si>
    <t>Net assets value per share (NAVPS)</t>
  </si>
  <si>
    <t>Inventories</t>
  </si>
  <si>
    <t>Advances, Deposits &amp; Pre-Payments</t>
  </si>
  <si>
    <t>Shareholders' Equity</t>
  </si>
  <si>
    <t>CASH FLOW FROM OPERATING ACTIVITIES</t>
  </si>
  <si>
    <t>Net Cash Flow from Operating Activities</t>
  </si>
  <si>
    <t>CASH FLOW FROM INVESTING ACTIVITIES</t>
  </si>
  <si>
    <t>CASH FLOW FROM FINANCING ACTIVITIES</t>
  </si>
  <si>
    <t xml:space="preserve">Net Cash Flow  from Financing Activities </t>
  </si>
  <si>
    <t>Net Operating Cash Flow per Share</t>
  </si>
  <si>
    <t>Non Current Liabilities</t>
  </si>
  <si>
    <t>Provision for Taxation</t>
  </si>
  <si>
    <t>CURRENT LIABILITIES</t>
  </si>
  <si>
    <t>Share Premium</t>
  </si>
  <si>
    <t>Share Money Deposit</t>
  </si>
  <si>
    <t>-</t>
  </si>
  <si>
    <t xml:space="preserve">Turnover </t>
  </si>
  <si>
    <t>Contribution to WPP &amp; Wefare Fund</t>
  </si>
  <si>
    <t>Net Profit Before Tax</t>
  </si>
  <si>
    <t>Provision for Income Tax</t>
  </si>
  <si>
    <t>Net Profit After Tax</t>
  </si>
  <si>
    <t>Increase/ (Decrease) in Cash and Cash Equivalent</t>
  </si>
  <si>
    <t>Opening Cash &amp; Cash Equivalnet at Opening</t>
  </si>
  <si>
    <t>Cash &amp; Cash Equivalents at Closing</t>
  </si>
  <si>
    <t>Check</t>
  </si>
  <si>
    <t>Deviation</t>
  </si>
  <si>
    <t>Financial Expenses</t>
  </si>
  <si>
    <t>Stock of Machineries</t>
  </si>
  <si>
    <t>Capital Work-in-Progress</t>
  </si>
  <si>
    <t>Trade and Other Receivables</t>
  </si>
  <si>
    <t>Long Term Borrowings</t>
  </si>
  <si>
    <t>Deferred Tax Liability</t>
  </si>
  <si>
    <t>Current Portion of Long Term Borrowings</t>
  </si>
  <si>
    <t>Trade and Other Payables</t>
  </si>
  <si>
    <t>Liabilities for Expenses</t>
  </si>
  <si>
    <t>Workers Profit Participation Fund</t>
  </si>
  <si>
    <t>Dividend Payable</t>
  </si>
  <si>
    <t>Total Current Liabilities</t>
  </si>
  <si>
    <t>Equity Attributable to ownerss of the Company</t>
  </si>
  <si>
    <t>Non Controlling Interest</t>
  </si>
  <si>
    <t>Total Equity</t>
  </si>
  <si>
    <t>INTRACO REFUELING STATION &amp; ITS SUBSIDIARIES</t>
  </si>
  <si>
    <t>Profit From operation</t>
  </si>
  <si>
    <t>Non Operating Income</t>
  </si>
  <si>
    <t>Net Profit before W P P F</t>
  </si>
  <si>
    <t>Current Tax</t>
  </si>
  <si>
    <t>Deferred Tax</t>
  </si>
  <si>
    <t>Non-Controlling Interest @4.9997156% of NPAT</t>
  </si>
  <si>
    <t>Pro_x001E_t for Ordinary Shareholders</t>
  </si>
  <si>
    <t>Basic Earnings Per Share (EPS)</t>
  </si>
  <si>
    <t>Diluted Earnings Per Share (EPS)</t>
  </si>
  <si>
    <t>Cash received from customers</t>
  </si>
  <si>
    <t>Received from other income</t>
  </si>
  <si>
    <t>Cash Payments to suppliers</t>
  </si>
  <si>
    <t>Cash Payments to employees</t>
  </si>
  <si>
    <t>Cash Payments to others</t>
  </si>
  <si>
    <t>Cash generated from operations</t>
  </si>
  <si>
    <t>Paid for income tax</t>
  </si>
  <si>
    <t>Cash payments for fi_x001F_nancial expenses</t>
  </si>
  <si>
    <t>Paid for Property, plant &amp; equipment Purchase</t>
  </si>
  <si>
    <t>Paid for spare parts purchase</t>
  </si>
  <si>
    <t>Paid for Capital work-in-Progress</t>
  </si>
  <si>
    <t>Net cash used in investing activities</t>
  </si>
  <si>
    <t>Paid long term loan</t>
  </si>
  <si>
    <t>Paid for cost of equity</t>
  </si>
  <si>
    <t>Received from share Isuues</t>
  </si>
  <si>
    <t>Paid cash dividend for NCI</t>
  </si>
  <si>
    <t>Ratio</t>
  </si>
  <si>
    <t>ROA</t>
  </si>
  <si>
    <t>ROE</t>
  </si>
  <si>
    <t>Debt to Equity</t>
  </si>
  <si>
    <t>Current Ratio</t>
  </si>
  <si>
    <t>Net Mergin</t>
  </si>
  <si>
    <t>Operating Margin</t>
  </si>
  <si>
    <t>ROIC</t>
  </si>
  <si>
    <t>Investment in Share</t>
  </si>
  <si>
    <t>Dividend Receivable</t>
  </si>
  <si>
    <t>Current Account with Sister Concern</t>
  </si>
  <si>
    <t>Property, Plant &amp; Equipment-Carrying Value</t>
  </si>
  <si>
    <t>Cost of Sales</t>
  </si>
  <si>
    <t>Administrative &amp; selling Expenses</t>
  </si>
  <si>
    <t>15 months 6/30/2016</t>
  </si>
  <si>
    <t>Paid for machineries Purchase</t>
  </si>
  <si>
    <t>Received from subsidiary company against spare parts</t>
  </si>
  <si>
    <t>Paid for Investment in Share</t>
  </si>
  <si>
    <t xml:space="preserve">Deposit against shares </t>
  </si>
  <si>
    <t>Paid for Advance against Land</t>
  </si>
  <si>
    <t>Share Money deposit on Non-Controlling part</t>
  </si>
  <si>
    <t>Paid for cash divided</t>
  </si>
  <si>
    <t>Received of cash divided</t>
  </si>
  <si>
    <t>Paid to current account with sister concern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</si>
</sst>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6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15" fontId="2" fillId="0" borderId="0" xfId="0" applyNumberFormat="1" applyFont="1"/>
    <xf numFmtId="0" fontId="1" fillId="0" borderId="2" xfId="0" applyFont="1" applyBorder="1"/>
    <xf numFmtId="0" fontId="3" fillId="0" borderId="0" xfId="0" applyFont="1"/>
    <xf numFmtId="0" fontId="0" fillId="0" borderId="0" xfId="0" applyFill="1"/>
    <xf numFmtId="15" fontId="2" fillId="0" borderId="0" xfId="0" applyNumberFormat="1" applyFont="1" applyFill="1"/>
    <xf numFmtId="10" fontId="0" fillId="0" borderId="0" xfId="1" applyNumberFormat="1" applyFont="1"/>
    <xf numFmtId="2" fontId="0" fillId="0" borderId="0" xfId="0" applyNumberFormat="1"/>
    <xf numFmtId="41" fontId="0" fillId="0" borderId="0" xfId="0" applyNumberFormat="1"/>
    <xf numFmtId="41" fontId="0" fillId="0" borderId="0" xfId="0" applyNumberFormat="1" applyFill="1"/>
    <xf numFmtId="41" fontId="1" fillId="0" borderId="0" xfId="0" applyNumberFormat="1" applyFont="1"/>
    <xf numFmtId="41" fontId="0" fillId="0" borderId="0" xfId="0" applyNumberFormat="1" applyFont="1"/>
    <xf numFmtId="41" fontId="0" fillId="0" borderId="0" xfId="0" applyNumberFormat="1" applyFont="1" applyFill="1"/>
    <xf numFmtId="41" fontId="1" fillId="0" borderId="2" xfId="0" applyNumberFormat="1" applyFont="1" applyBorder="1"/>
    <xf numFmtId="41" fontId="1" fillId="0" borderId="0" xfId="0" applyNumberFormat="1" applyFont="1" applyFill="1"/>
    <xf numFmtId="41" fontId="1" fillId="0" borderId="4" xfId="0" applyNumberFormat="1" applyFont="1" applyBorder="1"/>
    <xf numFmtId="41" fontId="1" fillId="0" borderId="5" xfId="0" applyNumberFormat="1" applyFont="1" applyBorder="1"/>
    <xf numFmtId="41" fontId="1" fillId="0" borderId="2" xfId="0" applyNumberFormat="1" applyFont="1" applyFill="1" applyBorder="1"/>
    <xf numFmtId="41" fontId="1" fillId="0" borderId="0" xfId="0" applyNumberFormat="1" applyFont="1" applyBorder="1"/>
    <xf numFmtId="41" fontId="1" fillId="0" borderId="0" xfId="0" applyNumberFormat="1" applyFont="1" applyFill="1" applyBorder="1"/>
    <xf numFmtId="41" fontId="0" fillId="0" borderId="1" xfId="0" applyNumberFormat="1" applyBorder="1"/>
    <xf numFmtId="43" fontId="1" fillId="0" borderId="0" xfId="0" applyNumberFormat="1" applyFont="1"/>
    <xf numFmtId="43" fontId="0" fillId="0" borderId="0" xfId="0" applyNumberFormat="1"/>
    <xf numFmtId="43" fontId="1" fillId="0" borderId="0" xfId="0" applyNumberFormat="1" applyFont="1" applyFill="1"/>
    <xf numFmtId="41" fontId="0" fillId="0" borderId="0" xfId="0" applyNumberFormat="1" applyFont="1" applyBorder="1"/>
    <xf numFmtId="41" fontId="0" fillId="0" borderId="0" xfId="0" applyNumberFormat="1" applyBorder="1"/>
    <xf numFmtId="43" fontId="1" fillId="0" borderId="3" xfId="0" applyNumberFormat="1" applyFont="1" applyBorder="1"/>
    <xf numFmtId="41" fontId="0" fillId="0" borderId="1" xfId="0" applyNumberFormat="1" applyFont="1" applyBorder="1"/>
    <xf numFmtId="41" fontId="4" fillId="0" borderId="2" xfId="0" applyNumberFormat="1" applyFont="1" applyBorder="1"/>
    <xf numFmtId="43" fontId="1" fillId="0" borderId="6" xfId="0" applyNumberFormat="1" applyFont="1" applyBorder="1"/>
    <xf numFmtId="0" fontId="2" fillId="0" borderId="0" xfId="0" applyFont="1" applyFill="1"/>
    <xf numFmtId="15" fontId="2" fillId="0" borderId="0" xfId="0" applyNumberFormat="1" applyFont="1" applyFill="1" applyAlignment="1">
      <alignment horizontal="center" vertical="center" wrapText="1"/>
    </xf>
    <xf numFmtId="41" fontId="0" fillId="0" borderId="1" xfId="0" applyNumberFormat="1" applyFill="1" applyBorder="1"/>
    <xf numFmtId="41" fontId="0" fillId="0" borderId="0" xfId="0" applyNumberFormat="1" applyFill="1" applyBorder="1"/>
    <xf numFmtId="41" fontId="0" fillId="0" borderId="0" xfId="0" applyNumberFormat="1" applyFont="1" applyFill="1" applyBorder="1"/>
    <xf numFmtId="0" fontId="0" fillId="0" borderId="0" xfId="0" applyAlignment="1"/>
    <xf numFmtId="0" fontId="2" fillId="0" borderId="0" xfId="0" applyNumberFormat="1" applyFont="1"/>
  </cellXfs>
  <cellStyles count="2">
    <cellStyle name="Normal" xfId="0" builtinId="0"/>
    <cellStyle name="Percent" xfId="1" builtinId="5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B57"/>
  <sheetViews>
    <sheetView workbookViewId="0">
      <pane xSplit="1" ySplit="5" topLeftCell="C39" activePane="bottomRight" state="frozen"/>
      <selection pane="topRight" activeCell="B1" sqref="B1"/>
      <selection pane="bottomLeft" activeCell="A6" sqref="A6"/>
      <selection pane="bottomRight" activeCell="K53" sqref="K53"/>
    </sheetView>
  </sheetViews>
  <sheetFormatPr defaultRowHeight="15" x14ac:dyDescent="0.25"/>
  <cols>
    <col min="1" max="1" width="47.5703125" customWidth="1"/>
    <col min="2" max="2" width="14" bestFit="1" customWidth="1"/>
    <col min="3" max="3" width="15" style="13" bestFit="1" customWidth="1"/>
    <col min="4" max="6" width="15" bestFit="1" customWidth="1"/>
    <col min="7" max="7" width="15" style="13" bestFit="1" customWidth="1"/>
    <col min="8" max="9" width="14.28515625" bestFit="1" customWidth="1"/>
  </cols>
  <sheetData>
    <row r="2" spans="1:28" ht="15.75" x14ac:dyDescent="0.25">
      <c r="A2" s="4" t="s">
        <v>56</v>
      </c>
    </row>
    <row r="3" spans="1:28" ht="15.75" x14ac:dyDescent="0.25">
      <c r="A3" s="4" t="s">
        <v>0</v>
      </c>
    </row>
    <row r="4" spans="1:28" ht="15.75" x14ac:dyDescent="0.25">
      <c r="A4" s="4" t="s">
        <v>1</v>
      </c>
    </row>
    <row r="5" spans="1:28" ht="15.75" x14ac:dyDescent="0.25">
      <c r="B5" s="10">
        <v>41274</v>
      </c>
      <c r="C5" s="14">
        <v>41364</v>
      </c>
      <c r="D5" s="14">
        <v>41729</v>
      </c>
      <c r="E5" s="10">
        <v>42094</v>
      </c>
      <c r="F5" s="10">
        <v>42551</v>
      </c>
      <c r="G5" s="14">
        <v>42916</v>
      </c>
      <c r="H5" s="10">
        <v>43281</v>
      </c>
      <c r="I5" s="45">
        <v>2019</v>
      </c>
    </row>
    <row r="6" spans="1:28" x14ac:dyDescent="0.25">
      <c r="A6" s="2" t="s">
        <v>2</v>
      </c>
      <c r="B6" s="17"/>
      <c r="C6" s="18"/>
      <c r="D6" s="17"/>
      <c r="E6" s="17"/>
      <c r="F6" s="17"/>
      <c r="G6" s="18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28" x14ac:dyDescent="0.25">
      <c r="A7" s="3" t="s">
        <v>3</v>
      </c>
      <c r="B7" s="17"/>
      <c r="C7" s="18"/>
      <c r="D7" s="17"/>
      <c r="E7" s="17"/>
      <c r="F7" s="17"/>
      <c r="G7" s="18"/>
      <c r="H7" s="19"/>
      <c r="I7" s="19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28" x14ac:dyDescent="0.25">
      <c r="A8" s="7" t="s">
        <v>93</v>
      </c>
      <c r="B8" s="17"/>
      <c r="C8" s="18">
        <v>203092889</v>
      </c>
      <c r="D8" s="17">
        <v>318917419</v>
      </c>
      <c r="E8" s="17">
        <v>365279288</v>
      </c>
      <c r="F8" s="17">
        <v>514670920</v>
      </c>
      <c r="G8" s="18">
        <v>740282547</v>
      </c>
      <c r="H8" s="20">
        <v>804118999</v>
      </c>
      <c r="I8" s="20">
        <v>872895473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28" x14ac:dyDescent="0.25">
      <c r="A9" s="7" t="s">
        <v>42</v>
      </c>
      <c r="B9" s="17"/>
      <c r="C9" s="18">
        <v>76148400</v>
      </c>
      <c r="D9" s="17">
        <v>112250500</v>
      </c>
      <c r="E9" s="17">
        <v>112250500</v>
      </c>
      <c r="F9" s="17">
        <v>89620000</v>
      </c>
      <c r="G9" s="18">
        <v>89620000</v>
      </c>
      <c r="H9" s="20">
        <v>89620000</v>
      </c>
      <c r="I9" s="20">
        <v>89620000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 x14ac:dyDescent="0.25">
      <c r="A10" s="7" t="s">
        <v>43</v>
      </c>
      <c r="B10" s="17"/>
      <c r="C10" s="18"/>
      <c r="D10" s="17"/>
      <c r="E10" s="17"/>
      <c r="F10" s="17">
        <v>40259110</v>
      </c>
      <c r="G10" s="18">
        <v>30079462</v>
      </c>
      <c r="H10" s="20">
        <v>20641015</v>
      </c>
      <c r="I10" s="20">
        <v>41949510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 x14ac:dyDescent="0.25">
      <c r="B11" s="22">
        <f t="shared" ref="B11:I11" si="0">SUM(B8:B10)</f>
        <v>0</v>
      </c>
      <c r="C11" s="22">
        <f t="shared" si="0"/>
        <v>279241289</v>
      </c>
      <c r="D11" s="22">
        <f t="shared" si="0"/>
        <v>431167919</v>
      </c>
      <c r="E11" s="22">
        <f t="shared" si="0"/>
        <v>477529788</v>
      </c>
      <c r="F11" s="22">
        <f t="shared" si="0"/>
        <v>644550030</v>
      </c>
      <c r="G11" s="22">
        <f t="shared" si="0"/>
        <v>859982009</v>
      </c>
      <c r="H11" s="22">
        <f t="shared" si="0"/>
        <v>914380014</v>
      </c>
      <c r="I11" s="22">
        <f t="shared" si="0"/>
        <v>1004464983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x14ac:dyDescent="0.25">
      <c r="B12" s="27"/>
      <c r="C12" s="27"/>
      <c r="D12" s="27"/>
      <c r="E12" s="27"/>
      <c r="F12" s="27"/>
      <c r="G12" s="27"/>
      <c r="H12" s="27"/>
      <c r="I12" s="2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 x14ac:dyDescent="0.25">
      <c r="A13" s="3" t="s">
        <v>90</v>
      </c>
      <c r="B13" s="27"/>
      <c r="C13" s="27"/>
      <c r="D13" s="27"/>
      <c r="E13" s="27"/>
      <c r="F13" s="27"/>
      <c r="G13" s="27"/>
      <c r="H13" s="27"/>
      <c r="I13" s="2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28" x14ac:dyDescent="0.25">
      <c r="B14" s="27"/>
      <c r="C14" s="27"/>
      <c r="D14" s="27"/>
      <c r="E14" s="27"/>
      <c r="F14" s="27"/>
      <c r="G14" s="27"/>
      <c r="H14" s="27"/>
      <c r="I14" s="2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x14ac:dyDescent="0.25">
      <c r="A15" s="3" t="s">
        <v>4</v>
      </c>
      <c r="B15" s="17"/>
      <c r="C15" s="18"/>
      <c r="D15" s="17"/>
      <c r="E15" s="17"/>
      <c r="F15" s="17"/>
      <c r="G15" s="18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28" s="7" customFormat="1" x14ac:dyDescent="0.25">
      <c r="A16" s="7" t="s">
        <v>16</v>
      </c>
      <c r="B16" s="20"/>
      <c r="C16" s="21">
        <v>5149160</v>
      </c>
      <c r="D16" s="21">
        <v>4443692</v>
      </c>
      <c r="E16" s="21">
        <v>2936522</v>
      </c>
      <c r="F16" s="21">
        <v>5588793</v>
      </c>
      <c r="G16" s="21">
        <v>11023248</v>
      </c>
      <c r="H16" s="20">
        <v>13392479</v>
      </c>
      <c r="I16" s="20">
        <v>15614027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x14ac:dyDescent="0.25">
      <c r="A17" t="s">
        <v>44</v>
      </c>
      <c r="B17" s="20"/>
      <c r="C17" s="21">
        <v>3353156</v>
      </c>
      <c r="D17" s="20">
        <v>10166226</v>
      </c>
      <c r="E17" s="20">
        <v>12303464</v>
      </c>
      <c r="F17" s="17">
        <v>11458375</v>
      </c>
      <c r="G17" s="21">
        <v>11477851</v>
      </c>
      <c r="H17" s="17">
        <v>12211289</v>
      </c>
      <c r="I17" s="17">
        <v>13983983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28" x14ac:dyDescent="0.25">
      <c r="A18" t="s">
        <v>91</v>
      </c>
      <c r="B18" s="20"/>
      <c r="C18" s="21"/>
      <c r="D18" s="20"/>
      <c r="E18" s="20"/>
      <c r="F18" s="17"/>
      <c r="G18" s="21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28" x14ac:dyDescent="0.25">
      <c r="A19" t="s">
        <v>17</v>
      </c>
      <c r="B19" s="20"/>
      <c r="C19" s="21">
        <v>35927525</v>
      </c>
      <c r="D19" s="20">
        <v>20847393</v>
      </c>
      <c r="E19" s="20">
        <v>25125088</v>
      </c>
      <c r="F19" s="20">
        <v>177797468</v>
      </c>
      <c r="G19" s="21">
        <v>43169465</v>
      </c>
      <c r="H19" s="17">
        <v>73561886</v>
      </c>
      <c r="I19" s="17">
        <v>126433249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 x14ac:dyDescent="0.25">
      <c r="A20" t="s">
        <v>5</v>
      </c>
      <c r="B20" s="17"/>
      <c r="C20" s="18">
        <v>11813574</v>
      </c>
      <c r="D20" s="17">
        <v>11454549</v>
      </c>
      <c r="E20" s="17">
        <v>10101192</v>
      </c>
      <c r="F20" s="17">
        <v>22098326</v>
      </c>
      <c r="G20" s="18">
        <v>17123697</v>
      </c>
      <c r="H20" s="17">
        <v>306820608</v>
      </c>
      <c r="I20" s="17">
        <v>267817262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 x14ac:dyDescent="0.25">
      <c r="B21" s="24">
        <f t="shared" ref="B21:H21" si="1">SUM(B16:B20)</f>
        <v>0</v>
      </c>
      <c r="C21" s="24">
        <f t="shared" si="1"/>
        <v>56243415</v>
      </c>
      <c r="D21" s="24">
        <f t="shared" si="1"/>
        <v>46911860</v>
      </c>
      <c r="E21" s="24">
        <f t="shared" si="1"/>
        <v>50466266</v>
      </c>
      <c r="F21" s="24">
        <f t="shared" si="1"/>
        <v>216942962</v>
      </c>
      <c r="G21" s="24">
        <f t="shared" si="1"/>
        <v>82794261</v>
      </c>
      <c r="H21" s="24">
        <f t="shared" si="1"/>
        <v>405986262</v>
      </c>
      <c r="I21" s="24">
        <f t="shared" ref="I21" si="2">SUM(I16:I20)</f>
        <v>423848521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 ht="15.75" thickBot="1" x14ac:dyDescent="0.3">
      <c r="A22" s="3" t="s">
        <v>6</v>
      </c>
      <c r="B22" s="25">
        <f>SUM(B11,B21)</f>
        <v>0</v>
      </c>
      <c r="C22" s="25">
        <f>SUM(C11,C21,C13)</f>
        <v>335484704</v>
      </c>
      <c r="D22" s="25">
        <f>SUM(D11,D21,D13)</f>
        <v>478079779</v>
      </c>
      <c r="E22" s="25">
        <f>SUM(E11,E21)</f>
        <v>527996054</v>
      </c>
      <c r="F22" s="25">
        <f>SUM(F11,F21)</f>
        <v>861492992</v>
      </c>
      <c r="G22" s="25">
        <f>SUM(G11,G21)+1</f>
        <v>942776271</v>
      </c>
      <c r="H22" s="25">
        <f>SUM(H11,H21)</f>
        <v>1320366276</v>
      </c>
      <c r="I22" s="25">
        <f>SUM(I11,I21)</f>
        <v>1428313504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 x14ac:dyDescent="0.25">
      <c r="B23" s="17"/>
      <c r="C23" s="18"/>
      <c r="D23" s="17"/>
      <c r="E23" s="17"/>
      <c r="F23" s="17"/>
      <c r="G23" s="18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pans="1:28" ht="15.75" x14ac:dyDescent="0.25">
      <c r="A24" s="5" t="s">
        <v>7</v>
      </c>
      <c r="B24" s="17"/>
      <c r="C24" s="18"/>
      <c r="D24" s="17"/>
      <c r="E24" s="17"/>
      <c r="F24" s="17"/>
      <c r="G24" s="18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 x14ac:dyDescent="0.25">
      <c r="A25" s="3" t="s">
        <v>18</v>
      </c>
      <c r="B25" s="17"/>
      <c r="C25" s="18"/>
      <c r="D25" s="17"/>
      <c r="E25" s="17"/>
      <c r="F25" s="17"/>
      <c r="G25" s="18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28" x14ac:dyDescent="0.25">
      <c r="A26" t="s">
        <v>8</v>
      </c>
      <c r="B26" s="17"/>
      <c r="C26" s="18">
        <v>300000</v>
      </c>
      <c r="D26" s="17">
        <v>300000</v>
      </c>
      <c r="E26" s="17">
        <v>300000</v>
      </c>
      <c r="F26" s="17">
        <v>450000000</v>
      </c>
      <c r="G26" s="18">
        <v>450000000</v>
      </c>
      <c r="H26" s="17">
        <v>750000000</v>
      </c>
      <c r="I26" s="17">
        <v>787500000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28" x14ac:dyDescent="0.25">
      <c r="A27" t="s">
        <v>28</v>
      </c>
      <c r="B27" s="17"/>
      <c r="C27" s="18"/>
      <c r="D27" s="17"/>
      <c r="E27" s="17"/>
      <c r="F27" s="17"/>
      <c r="G27" s="18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28" x14ac:dyDescent="0.25">
      <c r="A28" t="s">
        <v>29</v>
      </c>
      <c r="B28" s="17"/>
      <c r="C28" s="18"/>
      <c r="D28" s="17"/>
      <c r="E28" s="17"/>
      <c r="F28" s="17"/>
      <c r="G28" s="18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pans="1:28" x14ac:dyDescent="0.25">
      <c r="A29" t="s">
        <v>9</v>
      </c>
      <c r="B29" s="17"/>
      <c r="C29" s="18">
        <v>-13584844</v>
      </c>
      <c r="D29" s="17">
        <v>19609561</v>
      </c>
      <c r="E29" s="17">
        <v>58556045</v>
      </c>
      <c r="F29" s="17">
        <v>112943888</v>
      </c>
      <c r="G29" s="18">
        <v>174232812</v>
      </c>
      <c r="H29" s="17">
        <v>212873978</v>
      </c>
      <c r="I29" s="17">
        <v>228897266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pans="1:28" s="3" customFormat="1" x14ac:dyDescent="0.25">
      <c r="A30" s="3" t="s">
        <v>53</v>
      </c>
      <c r="B30" s="19">
        <f>SUM(B26:B29)</f>
        <v>0</v>
      </c>
      <c r="C30" s="19">
        <f>SUM(C26:C29)</f>
        <v>-13284844</v>
      </c>
      <c r="D30" s="19">
        <f t="shared" ref="D30:F30" si="3">SUM(D26:D29)</f>
        <v>19909561</v>
      </c>
      <c r="E30" s="19">
        <f t="shared" si="3"/>
        <v>58856045</v>
      </c>
      <c r="F30" s="19">
        <f t="shared" si="3"/>
        <v>562943888</v>
      </c>
      <c r="G30" s="26">
        <f>SUM(G26:G29)</f>
        <v>624232812</v>
      </c>
      <c r="H30" s="26">
        <f>SUM(H26:H29)</f>
        <v>962873978</v>
      </c>
      <c r="I30" s="26">
        <f>SUM(I26:I29)</f>
        <v>1016397266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28" x14ac:dyDescent="0.25">
      <c r="A31" t="s">
        <v>54</v>
      </c>
      <c r="B31" s="17"/>
      <c r="C31" s="17">
        <v>1896873</v>
      </c>
      <c r="D31" s="17">
        <v>3996619</v>
      </c>
      <c r="E31" s="17">
        <v>5698450</v>
      </c>
      <c r="F31" s="17">
        <v>10960449</v>
      </c>
      <c r="G31" s="18">
        <v>13518923</v>
      </c>
      <c r="H31" s="17">
        <v>11375984</v>
      </c>
      <c r="I31" s="17">
        <v>12204633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28" x14ac:dyDescent="0.25">
      <c r="A32" s="3" t="s">
        <v>55</v>
      </c>
      <c r="B32" s="22">
        <f>SUM(B30:B31)</f>
        <v>0</v>
      </c>
      <c r="C32" s="22">
        <f t="shared" ref="C32:F32" si="4">SUM(C30:C31)</f>
        <v>-11387971</v>
      </c>
      <c r="D32" s="22">
        <f t="shared" si="4"/>
        <v>23906180</v>
      </c>
      <c r="E32" s="22">
        <f t="shared" si="4"/>
        <v>64554495</v>
      </c>
      <c r="F32" s="22">
        <f t="shared" si="4"/>
        <v>573904337</v>
      </c>
      <c r="G32" s="26">
        <f>SUM(G30:G31)</f>
        <v>637751735</v>
      </c>
      <c r="H32" s="26">
        <f>SUM(H30:H31)</f>
        <v>974249962</v>
      </c>
      <c r="I32" s="26">
        <f>SUM(I30:I31)</f>
        <v>1028601899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 x14ac:dyDescent="0.25">
      <c r="A33" s="3"/>
      <c r="B33" s="27"/>
      <c r="C33" s="28"/>
      <c r="D33" s="28"/>
      <c r="E33" s="28"/>
      <c r="F33" s="28"/>
      <c r="G33" s="28"/>
      <c r="H33" s="28"/>
      <c r="I33" s="28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spans="1:28" x14ac:dyDescent="0.25">
      <c r="A34" s="3" t="s">
        <v>25</v>
      </c>
      <c r="B34" s="17"/>
      <c r="C34" s="18"/>
      <c r="D34" s="17"/>
      <c r="E34" s="17"/>
      <c r="F34" s="17"/>
      <c r="G34" s="18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pans="1:28" x14ac:dyDescent="0.25">
      <c r="A35" s="7" t="s">
        <v>29</v>
      </c>
      <c r="B35" s="17"/>
      <c r="C35" s="18">
        <v>182051745</v>
      </c>
      <c r="D35" s="17">
        <v>249712963</v>
      </c>
      <c r="E35" s="17">
        <v>249712963</v>
      </c>
      <c r="F35" s="17"/>
      <c r="G35" s="18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spans="1:28" x14ac:dyDescent="0.25">
      <c r="A36" s="7" t="s">
        <v>46</v>
      </c>
      <c r="B36" s="17"/>
      <c r="C36" s="18"/>
      <c r="D36" s="17">
        <v>32202739</v>
      </c>
      <c r="E36" s="17">
        <v>43862734</v>
      </c>
      <c r="F36" s="17">
        <v>64767796</v>
      </c>
      <c r="G36" s="18">
        <v>82086547</v>
      </c>
      <c r="H36" s="17">
        <v>90414199</v>
      </c>
      <c r="I36" s="17">
        <v>105189227</v>
      </c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pans="1:28" x14ac:dyDescent="0.25">
      <c r="A37" t="s">
        <v>45</v>
      </c>
      <c r="B37" s="17" t="s">
        <v>30</v>
      </c>
      <c r="C37" s="18">
        <v>90023743</v>
      </c>
      <c r="D37" s="17">
        <v>81432743</v>
      </c>
      <c r="E37" s="17">
        <v>76574171</v>
      </c>
      <c r="F37" s="17">
        <v>63189043</v>
      </c>
      <c r="G37" s="18">
        <v>51722992</v>
      </c>
      <c r="H37" s="17">
        <v>32148585</v>
      </c>
      <c r="I37" s="17">
        <v>32521620</v>
      </c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spans="1:28" x14ac:dyDescent="0.25">
      <c r="B38" s="22">
        <f>SUM(B36:B37)</f>
        <v>0</v>
      </c>
      <c r="C38" s="22">
        <f>SUM(C35:C37)</f>
        <v>272075488</v>
      </c>
      <c r="D38" s="22">
        <f>SUM(D35:D37)</f>
        <v>363348445</v>
      </c>
      <c r="E38" s="22">
        <f>SUM(E35:E37)</f>
        <v>370149868</v>
      </c>
      <c r="F38" s="22">
        <f>SUM(F35:F37)</f>
        <v>127956839</v>
      </c>
      <c r="G38" s="22">
        <f t="shared" ref="G38:I38" si="5">SUM(G36:G37)</f>
        <v>133809539</v>
      </c>
      <c r="H38" s="22">
        <f t="shared" si="5"/>
        <v>122562784</v>
      </c>
      <c r="I38" s="22">
        <f t="shared" si="5"/>
        <v>137710847</v>
      </c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pans="1:28" x14ac:dyDescent="0.25">
      <c r="A39" s="3" t="s">
        <v>27</v>
      </c>
      <c r="B39" s="17"/>
      <c r="C39" s="18"/>
      <c r="D39" s="17"/>
      <c r="E39" s="17"/>
      <c r="F39" s="17"/>
      <c r="G39" s="18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pans="1:28" x14ac:dyDescent="0.25">
      <c r="A40" s="7" t="s">
        <v>47</v>
      </c>
      <c r="B40" s="19"/>
      <c r="C40" s="23">
        <v>10738720</v>
      </c>
      <c r="D40" s="23">
        <v>5603903</v>
      </c>
      <c r="E40" s="21">
        <v>6772903</v>
      </c>
      <c r="F40" s="21">
        <v>17318271</v>
      </c>
      <c r="G40" s="21">
        <v>19708755</v>
      </c>
      <c r="H40" s="17">
        <v>22429203</v>
      </c>
      <c r="I40" s="17">
        <v>21504492</v>
      </c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pans="1:28" x14ac:dyDescent="0.25">
      <c r="A41" t="s">
        <v>48</v>
      </c>
      <c r="B41" s="17"/>
      <c r="C41" s="18">
        <v>23574647</v>
      </c>
      <c r="D41" s="17">
        <v>51291233</v>
      </c>
      <c r="E41" s="17">
        <v>44062271</v>
      </c>
      <c r="F41" s="17">
        <v>61550701</v>
      </c>
      <c r="G41" s="18">
        <v>57333698</v>
      </c>
      <c r="H41" s="17">
        <v>64978521</v>
      </c>
      <c r="I41" s="17">
        <v>59174572</v>
      </c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pans="1:28" x14ac:dyDescent="0.25">
      <c r="A42" t="s">
        <v>49</v>
      </c>
      <c r="B42" s="17"/>
      <c r="C42" s="18">
        <v>4039747</v>
      </c>
      <c r="D42" s="17">
        <v>6448060</v>
      </c>
      <c r="E42" s="17">
        <v>7400115</v>
      </c>
      <c r="F42" s="17">
        <v>7395046</v>
      </c>
      <c r="G42" s="18">
        <v>8429195</v>
      </c>
      <c r="H42" s="17">
        <v>9698075</v>
      </c>
      <c r="I42" s="17">
        <v>10676025</v>
      </c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pans="1:28" x14ac:dyDescent="0.25">
      <c r="A43" t="s">
        <v>50</v>
      </c>
      <c r="B43" s="17"/>
      <c r="C43" s="18"/>
      <c r="D43" s="17"/>
      <c r="E43" s="17"/>
      <c r="F43" s="17">
        <v>7940087</v>
      </c>
      <c r="G43" s="18">
        <v>8759186</v>
      </c>
      <c r="H43" s="17">
        <v>13126808</v>
      </c>
      <c r="I43" s="17">
        <v>15285600</v>
      </c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 x14ac:dyDescent="0.25">
      <c r="A44" t="s">
        <v>92</v>
      </c>
      <c r="B44" s="17"/>
      <c r="C44" s="18">
        <v>13297629</v>
      </c>
      <c r="D44" s="17">
        <v>5158794</v>
      </c>
      <c r="E44" s="17"/>
      <c r="F44" s="17"/>
      <c r="G44" s="18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pans="1:28" x14ac:dyDescent="0.25">
      <c r="A45" t="s">
        <v>51</v>
      </c>
      <c r="B45" s="17"/>
      <c r="C45" s="18"/>
      <c r="D45" s="17"/>
      <c r="E45" s="17"/>
      <c r="F45" s="17">
        <v>2798984</v>
      </c>
      <c r="G45" s="18"/>
      <c r="H45" s="17">
        <v>2491255</v>
      </c>
      <c r="I45" s="17">
        <v>2955062</v>
      </c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pans="1:28" x14ac:dyDescent="0.25">
      <c r="A46" t="s">
        <v>26</v>
      </c>
      <c r="B46" s="17"/>
      <c r="C46" s="18">
        <v>23146443</v>
      </c>
      <c r="D46" s="17">
        <v>22323165</v>
      </c>
      <c r="E46" s="17">
        <v>35056402</v>
      </c>
      <c r="F46" s="17">
        <v>62628728</v>
      </c>
      <c r="G46" s="18">
        <v>76984165</v>
      </c>
      <c r="H46" s="17">
        <v>110829669</v>
      </c>
      <c r="I46" s="17">
        <v>152405007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pans="1:28" x14ac:dyDescent="0.25">
      <c r="B47" s="17"/>
      <c r="C47" s="18"/>
      <c r="D47" s="17"/>
      <c r="E47" s="17"/>
      <c r="F47" s="17"/>
      <c r="G47" s="18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 x14ac:dyDescent="0.25">
      <c r="A48" s="3" t="s">
        <v>52</v>
      </c>
      <c r="B48" s="24">
        <f>SUM(B40:B47)</f>
        <v>0</v>
      </c>
      <c r="C48" s="24">
        <f t="shared" ref="C48:I48" si="6">SUM(C40:C47)</f>
        <v>74797186</v>
      </c>
      <c r="D48" s="24">
        <f t="shared" si="6"/>
        <v>90825155</v>
      </c>
      <c r="E48" s="24">
        <f t="shared" si="6"/>
        <v>93291691</v>
      </c>
      <c r="F48" s="24">
        <f t="shared" si="6"/>
        <v>159631817</v>
      </c>
      <c r="G48" s="24">
        <f t="shared" si="6"/>
        <v>171214999</v>
      </c>
      <c r="H48" s="24">
        <f t="shared" si="6"/>
        <v>223553531</v>
      </c>
      <c r="I48" s="24">
        <f t="shared" si="6"/>
        <v>262000758</v>
      </c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1:28" x14ac:dyDescent="0.25">
      <c r="A49" s="3" t="s">
        <v>14</v>
      </c>
      <c r="B49" s="29">
        <f t="shared" ref="B49" si="7">SUM(B48,B38)</f>
        <v>0</v>
      </c>
      <c r="C49" s="29">
        <f t="shared" ref="C49" si="8">SUM(C48,C38)</f>
        <v>346872674</v>
      </c>
      <c r="D49" s="29">
        <f t="shared" ref="D49" si="9">SUM(D48,D38)</f>
        <v>454173600</v>
      </c>
      <c r="E49" s="29">
        <f t="shared" ref="E49" si="10">SUM(E48,E38)</f>
        <v>463441559</v>
      </c>
      <c r="F49" s="29">
        <f t="shared" ref="F49" si="11">SUM(F48,F38)</f>
        <v>287588656</v>
      </c>
      <c r="G49" s="29">
        <f t="shared" ref="G49" si="12">SUM(G48,G38)</f>
        <v>305024538</v>
      </c>
      <c r="H49" s="29">
        <f t="shared" ref="H49:I49" si="13">SUM(H48,H38)</f>
        <v>346116315</v>
      </c>
      <c r="I49" s="29">
        <f t="shared" si="13"/>
        <v>399711605</v>
      </c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 x14ac:dyDescent="0.25">
      <c r="A50" s="3"/>
      <c r="B50" s="19"/>
      <c r="C50" s="23"/>
      <c r="D50" s="19"/>
      <c r="E50" s="19"/>
      <c r="F50" s="19"/>
      <c r="G50" s="18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spans="1:28" ht="15.75" thickBot="1" x14ac:dyDescent="0.3">
      <c r="A51" s="3" t="s">
        <v>10</v>
      </c>
      <c r="B51" s="25">
        <f>SUM(B32,B49)</f>
        <v>0</v>
      </c>
      <c r="C51" s="25">
        <f>SUM(C32,C49)+1</f>
        <v>335484704</v>
      </c>
      <c r="D51" s="25">
        <f>SUM(D32,D49)-1</f>
        <v>478079779</v>
      </c>
      <c r="E51" s="25">
        <f t="shared" ref="E51" si="14">SUM(E32,E49)</f>
        <v>527996054</v>
      </c>
      <c r="F51" s="25">
        <f>SUM(F32,F49)-1</f>
        <v>861492992</v>
      </c>
      <c r="G51" s="25">
        <f>SUM(G32,G49)-2</f>
        <v>942776271</v>
      </c>
      <c r="H51" s="25">
        <f>SUM(H32,H49)-1</f>
        <v>1320366276</v>
      </c>
      <c r="I51" s="25">
        <f>SUM(I32,I49)</f>
        <v>1428313504</v>
      </c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28" x14ac:dyDescent="0.25">
      <c r="B52" s="17"/>
      <c r="C52" s="18"/>
      <c r="D52" s="17"/>
      <c r="E52" s="17"/>
      <c r="F52" s="17"/>
      <c r="G52" s="18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pans="1:28" s="31" customFormat="1" x14ac:dyDescent="0.25">
      <c r="A53" s="30" t="s">
        <v>15</v>
      </c>
      <c r="B53" s="30"/>
      <c r="C53" s="32">
        <f t="shared" ref="C53:F53" si="15">C32/(C26/10)</f>
        <v>-379.59903333333335</v>
      </c>
      <c r="D53" s="32">
        <f t="shared" si="15"/>
        <v>796.87266666666665</v>
      </c>
      <c r="E53" s="32">
        <f t="shared" si="15"/>
        <v>2151.8164999999999</v>
      </c>
      <c r="F53" s="32">
        <f t="shared" si="15"/>
        <v>12.753429711111112</v>
      </c>
      <c r="G53" s="32">
        <f>G32/(G26/10)</f>
        <v>14.172260777777778</v>
      </c>
      <c r="H53" s="32">
        <f>H32/(H26/10)</f>
        <v>12.989999493333332</v>
      </c>
      <c r="I53" s="32">
        <f>I32/(I26/10)</f>
        <v>13.061611415873015</v>
      </c>
    </row>
    <row r="55" spans="1:28" x14ac:dyDescent="0.25">
      <c r="A55" t="s">
        <v>39</v>
      </c>
      <c r="B55" t="str">
        <f t="shared" ref="B55:F55" si="16">IF(B51=B22,"Balanced","Not Balanced")</f>
        <v>Balanced</v>
      </c>
      <c r="C55" t="str">
        <f t="shared" si="16"/>
        <v>Balanced</v>
      </c>
      <c r="D55" t="str">
        <f t="shared" si="16"/>
        <v>Balanced</v>
      </c>
      <c r="E55" t="str">
        <f t="shared" si="16"/>
        <v>Balanced</v>
      </c>
      <c r="F55" t="str">
        <f t="shared" si="16"/>
        <v>Balanced</v>
      </c>
      <c r="G55" t="str">
        <f>IF(G51=G22,"Balanced","Not Balanced")</f>
        <v>Balanced</v>
      </c>
      <c r="H55" t="str">
        <f>IF(H51=H22,"Balanced","Not Balanced")</f>
        <v>Balanced</v>
      </c>
      <c r="I55" t="str">
        <f>IF(I51=I22,"Balanced","Not Balanced")</f>
        <v>Balanced</v>
      </c>
    </row>
    <row r="56" spans="1:28" x14ac:dyDescent="0.25">
      <c r="C56"/>
      <c r="E56" s="13"/>
      <c r="F56" s="13"/>
      <c r="G56"/>
    </row>
    <row r="57" spans="1:28" x14ac:dyDescent="0.25">
      <c r="A57" t="s">
        <v>40</v>
      </c>
      <c r="B57" s="15" t="e">
        <f t="shared" ref="B57:H57" si="17">(B22/B51)-1</f>
        <v>#DIV/0!</v>
      </c>
      <c r="C57" s="15">
        <f t="shared" si="17"/>
        <v>0</v>
      </c>
      <c r="D57" s="15">
        <f t="shared" si="17"/>
        <v>0</v>
      </c>
      <c r="E57" s="15">
        <f t="shared" si="17"/>
        <v>0</v>
      </c>
      <c r="F57" s="15">
        <f t="shared" si="17"/>
        <v>0</v>
      </c>
      <c r="G57" s="15">
        <f t="shared" si="17"/>
        <v>0</v>
      </c>
      <c r="H57" s="15">
        <f t="shared" si="17"/>
        <v>0</v>
      </c>
      <c r="I57" s="15"/>
    </row>
  </sheetData>
  <conditionalFormatting sqref="B55:I55">
    <cfRule type="cellIs" dxfId="1" priority="3" operator="equal">
      <formula>"Not Balanced"</formula>
    </cfRule>
    <cfRule type="cellIs" dxfId="0" priority="4" operator="equal">
      <formula>"Balanced"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Z52"/>
  <sheetViews>
    <sheetView workbookViewId="0">
      <pane xSplit="1" ySplit="5" topLeftCell="C22" activePane="bottomRight" state="frozen"/>
      <selection pane="topRight" activeCell="B1" sqref="B1"/>
      <selection pane="bottomLeft" activeCell="A6" sqref="A6"/>
      <selection pane="bottomRight" activeCell="I31" sqref="I31"/>
    </sheetView>
  </sheetViews>
  <sheetFormatPr defaultRowHeight="15" x14ac:dyDescent="0.25"/>
  <cols>
    <col min="1" max="1" width="34.5703125" customWidth="1"/>
    <col min="2" max="5" width="13.5703125" bestFit="1" customWidth="1"/>
    <col min="6" max="6" width="13.85546875" style="13" bestFit="1" customWidth="1"/>
    <col min="7" max="7" width="13.85546875" bestFit="1" customWidth="1"/>
    <col min="8" max="9" width="14.85546875" customWidth="1"/>
  </cols>
  <sheetData>
    <row r="2" spans="1:26" ht="15.75" x14ac:dyDescent="0.25">
      <c r="A2" s="4" t="s">
        <v>56</v>
      </c>
      <c r="B2" s="4"/>
      <c r="C2" s="4"/>
      <c r="D2" s="4"/>
      <c r="E2" s="4"/>
      <c r="F2" s="39"/>
    </row>
    <row r="3" spans="1:26" ht="15.75" x14ac:dyDescent="0.25">
      <c r="A3" s="4" t="s">
        <v>11</v>
      </c>
      <c r="B3" s="4"/>
      <c r="C3" s="4"/>
      <c r="D3" s="4"/>
      <c r="E3" s="4"/>
      <c r="F3" s="39"/>
    </row>
    <row r="4" spans="1:26" ht="15.75" x14ac:dyDescent="0.25">
      <c r="A4" s="4" t="s">
        <v>1</v>
      </c>
      <c r="B4" s="4"/>
      <c r="C4" s="4"/>
      <c r="D4" s="4"/>
      <c r="E4" s="4"/>
      <c r="F4" s="39"/>
    </row>
    <row r="5" spans="1:26" ht="31.5" x14ac:dyDescent="0.25">
      <c r="A5" s="4"/>
      <c r="B5" s="10">
        <v>41274</v>
      </c>
      <c r="C5" s="10">
        <v>41364</v>
      </c>
      <c r="D5" s="10">
        <v>41729</v>
      </c>
      <c r="E5" s="10">
        <v>42094</v>
      </c>
      <c r="F5" s="40" t="s">
        <v>96</v>
      </c>
      <c r="G5" s="10">
        <v>42916</v>
      </c>
      <c r="H5" s="10">
        <v>43281</v>
      </c>
      <c r="I5" s="45">
        <v>2019</v>
      </c>
    </row>
    <row r="6" spans="1:26" x14ac:dyDescent="0.25">
      <c r="A6" t="s">
        <v>31</v>
      </c>
      <c r="B6" s="17"/>
      <c r="C6" s="17">
        <v>402564242</v>
      </c>
      <c r="D6" s="17">
        <v>637633994</v>
      </c>
      <c r="E6" s="17">
        <v>745167843</v>
      </c>
      <c r="F6" s="18">
        <v>1125346259</v>
      </c>
      <c r="G6" s="17">
        <v>993352993</v>
      </c>
      <c r="H6" s="17">
        <v>1138516922</v>
      </c>
      <c r="I6" s="17">
        <v>1146773514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5">
      <c r="A7" t="s">
        <v>94</v>
      </c>
      <c r="B7" s="29"/>
      <c r="C7" s="29">
        <v>349837786</v>
      </c>
      <c r="D7" s="29">
        <v>545213739</v>
      </c>
      <c r="E7" s="29">
        <v>640693870</v>
      </c>
      <c r="F7" s="41">
        <v>961164908</v>
      </c>
      <c r="G7" s="29">
        <v>842863052</v>
      </c>
      <c r="H7" s="17">
        <v>973754845</v>
      </c>
      <c r="I7" s="17">
        <v>953026294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5">
      <c r="A8" s="3" t="s">
        <v>12</v>
      </c>
      <c r="B8" s="22">
        <f>B6-B7</f>
        <v>0</v>
      </c>
      <c r="C8" s="22">
        <f t="shared" ref="C8:I8" si="0">C6-C7</f>
        <v>52726456</v>
      </c>
      <c r="D8" s="22">
        <f t="shared" si="0"/>
        <v>92420255</v>
      </c>
      <c r="E8" s="22">
        <f t="shared" si="0"/>
        <v>104473973</v>
      </c>
      <c r="F8" s="26">
        <f t="shared" si="0"/>
        <v>164181351</v>
      </c>
      <c r="G8" s="22">
        <f t="shared" si="0"/>
        <v>150489941</v>
      </c>
      <c r="H8" s="22">
        <f t="shared" si="0"/>
        <v>164762077</v>
      </c>
      <c r="I8" s="22">
        <f t="shared" si="0"/>
        <v>193747220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5">
      <c r="A9" s="3"/>
      <c r="B9" s="19"/>
      <c r="C9" s="19"/>
      <c r="D9" s="19"/>
      <c r="E9" s="19"/>
      <c r="F9" s="23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5">
      <c r="A10" s="3" t="s">
        <v>13</v>
      </c>
      <c r="B10" s="19"/>
      <c r="C10" s="19"/>
      <c r="D10" s="19"/>
      <c r="E10" s="19"/>
      <c r="F10" s="23"/>
      <c r="G10" s="19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5">
      <c r="A11" t="s">
        <v>95</v>
      </c>
      <c r="B11" s="20"/>
      <c r="C11" s="17">
        <v>5221466</v>
      </c>
      <c r="D11" s="17">
        <v>14249115</v>
      </c>
      <c r="E11" s="17">
        <v>24641590</v>
      </c>
      <c r="F11" s="18">
        <v>35016111</v>
      </c>
      <c r="G11" s="17">
        <v>37311035</v>
      </c>
      <c r="H11" s="17">
        <v>41509343</v>
      </c>
      <c r="I11" s="17">
        <v>36622195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s="3" customFormat="1" ht="15.75" customHeight="1" x14ac:dyDescent="0.25">
      <c r="A12" s="3" t="s">
        <v>57</v>
      </c>
      <c r="B12" s="19">
        <f t="shared" ref="B12:F12" si="1">B8-B11</f>
        <v>0</v>
      </c>
      <c r="C12" s="19">
        <f t="shared" si="1"/>
        <v>47504990</v>
      </c>
      <c r="D12" s="19">
        <f t="shared" si="1"/>
        <v>78171140</v>
      </c>
      <c r="E12" s="19">
        <f t="shared" si="1"/>
        <v>79832383</v>
      </c>
      <c r="F12" s="19">
        <f t="shared" si="1"/>
        <v>129165240</v>
      </c>
      <c r="G12" s="19">
        <f>G8-G11</f>
        <v>113178906</v>
      </c>
      <c r="H12" s="19">
        <f>H8-H11</f>
        <v>123252734</v>
      </c>
      <c r="I12" s="19">
        <f>I8-I11</f>
        <v>157125025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5.75" customHeight="1" x14ac:dyDescent="0.25">
      <c r="A13" s="7" t="s">
        <v>41</v>
      </c>
      <c r="B13" s="17"/>
      <c r="C13" s="17">
        <v>16290148</v>
      </c>
      <c r="D13" s="17">
        <v>16413504</v>
      </c>
      <c r="E13" s="17">
        <v>14871629</v>
      </c>
      <c r="F13" s="18">
        <v>15944857</v>
      </c>
      <c r="G13" s="17">
        <v>10043432</v>
      </c>
      <c r="H13" s="17">
        <v>7975041</v>
      </c>
      <c r="I13" s="17">
        <v>5901310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5">
      <c r="A14" s="7" t="s">
        <v>58</v>
      </c>
      <c r="B14" s="17"/>
      <c r="C14" s="17">
        <v>104080</v>
      </c>
      <c r="D14" s="17">
        <v>77671</v>
      </c>
      <c r="E14" s="17">
        <v>80794</v>
      </c>
      <c r="F14" s="18">
        <v>340761</v>
      </c>
      <c r="G14" s="17">
        <v>2632</v>
      </c>
      <c r="H14" s="17">
        <v>2247941</v>
      </c>
      <c r="I14" s="17">
        <v>12380549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5">
      <c r="A15" s="3" t="s">
        <v>59</v>
      </c>
      <c r="B15" s="22">
        <f t="shared" ref="B15:F15" si="2">SUM(B12,B14)-B13</f>
        <v>0</v>
      </c>
      <c r="C15" s="22">
        <f t="shared" si="2"/>
        <v>31318922</v>
      </c>
      <c r="D15" s="22">
        <f t="shared" si="2"/>
        <v>61835307</v>
      </c>
      <c r="E15" s="22">
        <f t="shared" si="2"/>
        <v>65041548</v>
      </c>
      <c r="F15" s="22">
        <f t="shared" si="2"/>
        <v>113561144</v>
      </c>
      <c r="G15" s="22">
        <f>SUM(G12,G14)-G13</f>
        <v>103138106</v>
      </c>
      <c r="H15" s="22">
        <f>SUM(H12,H14)-H13</f>
        <v>117525634</v>
      </c>
      <c r="I15" s="22">
        <f>SUM(I12,I14)-I13</f>
        <v>163604264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5">
      <c r="A16" s="3"/>
      <c r="B16" s="19"/>
      <c r="C16" s="19"/>
      <c r="D16" s="19"/>
      <c r="E16" s="19"/>
      <c r="F16" s="28"/>
      <c r="G16" s="2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5">
      <c r="A17" s="7" t="s">
        <v>32</v>
      </c>
      <c r="B17" s="33"/>
      <c r="C17" s="33"/>
      <c r="D17" s="33"/>
      <c r="E17" s="33"/>
      <c r="F17" s="21">
        <v>5407674</v>
      </c>
      <c r="G17" s="20">
        <v>4911338</v>
      </c>
      <c r="H17" s="17">
        <v>9845017</v>
      </c>
      <c r="I17" s="17">
        <v>10034549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5">
      <c r="A18" s="3" t="s">
        <v>33</v>
      </c>
      <c r="B18" s="22">
        <f t="shared" ref="B18:G18" si="3">B15-B17</f>
        <v>0</v>
      </c>
      <c r="C18" s="22">
        <f t="shared" si="3"/>
        <v>31318922</v>
      </c>
      <c r="D18" s="22">
        <f t="shared" si="3"/>
        <v>61835307</v>
      </c>
      <c r="E18" s="22">
        <f t="shared" si="3"/>
        <v>65041548</v>
      </c>
      <c r="F18" s="22">
        <f t="shared" si="3"/>
        <v>108153470</v>
      </c>
      <c r="G18" s="22">
        <f t="shared" si="3"/>
        <v>98226768</v>
      </c>
      <c r="H18" s="22">
        <f>H15-H17</f>
        <v>107680617</v>
      </c>
      <c r="I18" s="22">
        <f>I15-I17</f>
        <v>153569715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5">
      <c r="B19" s="27"/>
      <c r="C19" s="27"/>
      <c r="D19" s="27"/>
      <c r="E19" s="27"/>
      <c r="F19" s="23"/>
      <c r="G19" s="19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5">
      <c r="A20" s="3" t="s">
        <v>34</v>
      </c>
      <c r="B20" s="19">
        <f t="shared" ref="B20:F20" si="4">SUM(B21:B22)</f>
        <v>0</v>
      </c>
      <c r="C20" s="19">
        <f t="shared" si="4"/>
        <v>10953042</v>
      </c>
      <c r="D20" s="19">
        <f t="shared" si="4"/>
        <v>22135659</v>
      </c>
      <c r="E20" s="19">
        <f t="shared" si="4"/>
        <v>24393231</v>
      </c>
      <c r="F20" s="19">
        <f t="shared" si="4"/>
        <v>37853714</v>
      </c>
      <c r="G20" s="19">
        <f>SUM(G21:G22)</f>
        <v>34379369</v>
      </c>
      <c r="H20" s="19">
        <f>SUM(H21:H22)</f>
        <v>46083160</v>
      </c>
      <c r="I20" s="19">
        <f>SUM(I21:I22)</f>
        <v>59237342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s="7" customFormat="1" x14ac:dyDescent="0.25">
      <c r="A21" s="7" t="s">
        <v>60</v>
      </c>
      <c r="B21" s="33"/>
      <c r="C21" s="20">
        <v>10953042</v>
      </c>
      <c r="D21" s="33">
        <v>22135659</v>
      </c>
      <c r="E21" s="33">
        <v>12733236</v>
      </c>
      <c r="F21" s="21">
        <v>16948652</v>
      </c>
      <c r="G21" s="20">
        <v>17060618</v>
      </c>
      <c r="H21" s="20">
        <v>37755508</v>
      </c>
      <c r="I21" s="20">
        <v>44462314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s="7" customFormat="1" x14ac:dyDescent="0.25">
      <c r="A22" s="7" t="s">
        <v>61</v>
      </c>
      <c r="B22" s="33"/>
      <c r="C22" s="20"/>
      <c r="D22" s="33"/>
      <c r="E22" s="33">
        <v>11659995</v>
      </c>
      <c r="F22" s="21">
        <v>20905062</v>
      </c>
      <c r="G22" s="20">
        <v>17318751</v>
      </c>
      <c r="H22" s="20">
        <v>8327652</v>
      </c>
      <c r="I22" s="20">
        <v>14775028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x14ac:dyDescent="0.25">
      <c r="B23" s="34"/>
      <c r="C23" s="34"/>
      <c r="D23" s="34"/>
      <c r="E23" s="34"/>
      <c r="F23" s="42"/>
      <c r="G23" s="34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thickBot="1" x14ac:dyDescent="0.3">
      <c r="A24" s="3" t="s">
        <v>35</v>
      </c>
      <c r="B24" s="25">
        <f t="shared" ref="B24:I24" si="5">B18-B20</f>
        <v>0</v>
      </c>
      <c r="C24" s="25">
        <f t="shared" si="5"/>
        <v>20365880</v>
      </c>
      <c r="D24" s="25">
        <f t="shared" si="5"/>
        <v>39699648</v>
      </c>
      <c r="E24" s="25">
        <f t="shared" si="5"/>
        <v>40648317</v>
      </c>
      <c r="F24" s="25">
        <f t="shared" si="5"/>
        <v>70299756</v>
      </c>
      <c r="G24" s="25">
        <f t="shared" si="5"/>
        <v>63847399</v>
      </c>
      <c r="H24" s="25">
        <f t="shared" si="5"/>
        <v>61597457</v>
      </c>
      <c r="I24" s="25">
        <f t="shared" si="5"/>
        <v>94332373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s="7" customFormat="1" x14ac:dyDescent="0.25">
      <c r="A25" s="7" t="s">
        <v>62</v>
      </c>
      <c r="B25" s="20"/>
      <c r="C25" s="20">
        <v>836510</v>
      </c>
      <c r="D25" s="33">
        <v>1768319</v>
      </c>
      <c r="E25" s="33">
        <v>1701832</v>
      </c>
      <c r="F25" s="43">
        <v>2755828</v>
      </c>
      <c r="G25" s="33">
        <v>2558474</v>
      </c>
      <c r="H25" s="20">
        <v>2552540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x14ac:dyDescent="0.25">
      <c r="A26" s="3" t="s">
        <v>63</v>
      </c>
      <c r="B26" s="17">
        <f t="shared" ref="B26:F26" si="6">B24-B25</f>
        <v>0</v>
      </c>
      <c r="C26" s="17">
        <f t="shared" si="6"/>
        <v>19529370</v>
      </c>
      <c r="D26" s="17">
        <f t="shared" si="6"/>
        <v>37931329</v>
      </c>
      <c r="E26" s="17">
        <f t="shared" si="6"/>
        <v>38946485</v>
      </c>
      <c r="F26" s="17">
        <f t="shared" si="6"/>
        <v>67543928</v>
      </c>
      <c r="G26" s="17">
        <f>G24-G25</f>
        <v>61288925</v>
      </c>
      <c r="H26" s="17">
        <f>H24-H25</f>
        <v>59044917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5">
      <c r="A27" s="3"/>
      <c r="B27" s="1"/>
      <c r="C27" s="1"/>
      <c r="D27" s="1"/>
      <c r="E27" s="1"/>
      <c r="F27" s="1"/>
      <c r="G27" s="1"/>
    </row>
    <row r="28" spans="1:26" s="31" customFormat="1" x14ac:dyDescent="0.25">
      <c r="A28" s="30" t="s">
        <v>64</v>
      </c>
      <c r="B28" s="35" t="e">
        <f>B24/('1'!B26/10)</f>
        <v>#DIV/0!</v>
      </c>
      <c r="C28" s="35">
        <f>C24/('1'!C26/10)</f>
        <v>678.86266666666666</v>
      </c>
      <c r="D28" s="35">
        <f>D24/('1'!D26/10)</f>
        <v>1323.3216</v>
      </c>
      <c r="E28" s="35">
        <f>E24/('1'!E26/10)</f>
        <v>1354.9439</v>
      </c>
      <c r="F28" s="35">
        <f>F24/('1'!F26/10)</f>
        <v>1.5622168000000001</v>
      </c>
      <c r="G28" s="35">
        <f>G24/('1'!G26/10)</f>
        <v>1.4188310888888889</v>
      </c>
      <c r="H28" s="35">
        <f>H24/('1'!H26/10)</f>
        <v>0.82129942666666667</v>
      </c>
      <c r="I28" s="35">
        <f>I24/('1'!I26/10)</f>
        <v>1.1978714031746032</v>
      </c>
    </row>
    <row r="29" spans="1:26" x14ac:dyDescent="0.25">
      <c r="A29" t="s">
        <v>65</v>
      </c>
      <c r="G29">
        <v>1.36</v>
      </c>
      <c r="H29">
        <v>1.1499999999999999</v>
      </c>
    </row>
    <row r="52" spans="1:2" x14ac:dyDescent="0.25">
      <c r="A52" s="8"/>
      <c r="B52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X47"/>
  <sheetViews>
    <sheetView tabSelected="1" zoomScaleNormal="100" workbookViewId="0">
      <pane xSplit="1" ySplit="5" topLeftCell="B34" activePane="bottomRight" state="frozen"/>
      <selection pane="topRight" activeCell="B1" sqref="B1"/>
      <selection pane="bottomLeft" activeCell="A6" sqref="A6"/>
      <selection pane="bottomRight" activeCell="E50" sqref="E50"/>
    </sheetView>
  </sheetViews>
  <sheetFormatPr defaultRowHeight="15" x14ac:dyDescent="0.25"/>
  <cols>
    <col min="1" max="1" width="30.42578125" customWidth="1"/>
    <col min="2" max="3" width="14.5703125" bestFit="1" customWidth="1"/>
    <col min="4" max="4" width="13.5703125" bestFit="1" customWidth="1"/>
    <col min="5" max="6" width="14.5703125" bestFit="1" customWidth="1"/>
    <col min="7" max="8" width="14.5703125" customWidth="1"/>
  </cols>
  <sheetData>
    <row r="2" spans="1:24" ht="15.75" x14ac:dyDescent="0.25">
      <c r="A2" s="4" t="s">
        <v>56</v>
      </c>
      <c r="B2" s="4"/>
      <c r="C2" s="4"/>
      <c r="D2" s="4"/>
      <c r="E2" s="4"/>
    </row>
    <row r="3" spans="1:24" ht="15.75" x14ac:dyDescent="0.25">
      <c r="A3" s="4" t="s">
        <v>11</v>
      </c>
      <c r="B3" s="4"/>
      <c r="C3" s="4"/>
      <c r="D3" s="4"/>
      <c r="E3" s="4"/>
    </row>
    <row r="4" spans="1:24" ht="15.75" x14ac:dyDescent="0.25">
      <c r="A4" s="4" t="s">
        <v>1</v>
      </c>
      <c r="B4" s="4"/>
      <c r="C4" s="4"/>
      <c r="D4" s="4"/>
      <c r="E4" s="4"/>
    </row>
    <row r="5" spans="1:24" ht="15.75" x14ac:dyDescent="0.25">
      <c r="A5" s="4"/>
      <c r="B5" s="10">
        <v>41364</v>
      </c>
      <c r="C5" s="10">
        <v>41729</v>
      </c>
      <c r="D5" s="10">
        <v>42094</v>
      </c>
      <c r="E5" s="10">
        <v>42551</v>
      </c>
      <c r="F5" s="10">
        <v>42916</v>
      </c>
      <c r="G5" s="10">
        <v>43281</v>
      </c>
      <c r="H5" s="45">
        <v>2019</v>
      </c>
    </row>
    <row r="6" spans="1:24" x14ac:dyDescent="0.25">
      <c r="A6" s="3" t="s">
        <v>19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x14ac:dyDescent="0.25">
      <c r="A7" t="s">
        <v>66</v>
      </c>
      <c r="B7" s="17">
        <v>401770534</v>
      </c>
      <c r="C7" s="20">
        <v>639382718</v>
      </c>
      <c r="D7" s="17">
        <v>743030605</v>
      </c>
      <c r="E7" s="17">
        <v>1126191348</v>
      </c>
      <c r="F7" s="17">
        <v>1010749849</v>
      </c>
      <c r="G7" s="17">
        <v>1155147250</v>
      </c>
      <c r="H7" s="17">
        <v>1160069614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ht="15.75" x14ac:dyDescent="0.25">
      <c r="A8" s="12" t="s">
        <v>67</v>
      </c>
      <c r="B8" s="17">
        <v>104080</v>
      </c>
      <c r="C8" s="17">
        <v>77671</v>
      </c>
      <c r="D8" s="17">
        <v>80794</v>
      </c>
      <c r="E8" s="17">
        <v>340761</v>
      </c>
      <c r="F8" s="17">
        <v>2632</v>
      </c>
      <c r="G8" s="17">
        <v>2247941</v>
      </c>
      <c r="H8" s="17">
        <v>12380549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s="7" customFormat="1" x14ac:dyDescent="0.25">
      <c r="A9" s="7" t="s">
        <v>68</v>
      </c>
      <c r="B9" s="20">
        <v>-335611042</v>
      </c>
      <c r="C9" s="20">
        <v>-529329372</v>
      </c>
      <c r="D9" s="20">
        <v>-642262252</v>
      </c>
      <c r="E9" s="20">
        <v>-949134612</v>
      </c>
      <c r="F9" s="20">
        <v>-798101402</v>
      </c>
      <c r="G9" s="20">
        <v>-903277368</v>
      </c>
      <c r="H9" s="20">
        <v>-893998414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 s="7" customFormat="1" x14ac:dyDescent="0.25">
      <c r="A10" s="7" t="s">
        <v>69</v>
      </c>
      <c r="B10" s="20"/>
      <c r="C10" s="20"/>
      <c r="D10" s="20"/>
      <c r="E10" s="20"/>
      <c r="F10" s="20">
        <v>-42021397</v>
      </c>
      <c r="G10" s="20">
        <v>-53647913</v>
      </c>
      <c r="H10" s="20">
        <v>-55395473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 s="7" customFormat="1" x14ac:dyDescent="0.25">
      <c r="A11" s="7" t="s">
        <v>70</v>
      </c>
      <c r="B11" s="20"/>
      <c r="C11" s="20"/>
      <c r="D11" s="20"/>
      <c r="E11" s="20"/>
      <c r="F11" s="20">
        <v>-45094297</v>
      </c>
      <c r="G11" s="20">
        <v>-59225814</v>
      </c>
      <c r="H11" s="20">
        <v>-34051010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spans="1:24" s="3" customFormat="1" x14ac:dyDescent="0.25">
      <c r="A12" s="3" t="s">
        <v>71</v>
      </c>
      <c r="B12" s="19">
        <f>SUM(B7:B11)</f>
        <v>66263572</v>
      </c>
      <c r="C12" s="19">
        <f t="shared" ref="C12:E12" si="0">SUM(C7:C11)</f>
        <v>110131017</v>
      </c>
      <c r="D12" s="19">
        <f t="shared" si="0"/>
        <v>100849147</v>
      </c>
      <c r="E12" s="19">
        <f t="shared" si="0"/>
        <v>177397497</v>
      </c>
      <c r="F12" s="19">
        <f>SUM(F7:F11)</f>
        <v>125535385</v>
      </c>
      <c r="G12" s="19">
        <f>SUM(G7:G11)</f>
        <v>141244096</v>
      </c>
      <c r="H12" s="19">
        <f>SUM(H7:H11)</f>
        <v>189005266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spans="1:24" s="7" customFormat="1" x14ac:dyDescent="0.25">
      <c r="A13" s="7" t="s">
        <v>73</v>
      </c>
      <c r="B13" s="20">
        <v>-16290148</v>
      </c>
      <c r="C13" s="20">
        <v>-16413504</v>
      </c>
      <c r="D13" s="20">
        <v>-14871629</v>
      </c>
      <c r="E13" s="20">
        <v>-15159435</v>
      </c>
      <c r="F13" s="20">
        <v>-10043432</v>
      </c>
      <c r="G13" s="20">
        <v>-7975041</v>
      </c>
      <c r="H13" s="20">
        <v>-3586324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 s="7" customFormat="1" x14ac:dyDescent="0.25">
      <c r="A14" s="7" t="s">
        <v>72</v>
      </c>
      <c r="B14" s="20"/>
      <c r="C14" s="20"/>
      <c r="D14" s="20">
        <v>-10582</v>
      </c>
      <c r="E14" s="20">
        <v>-2875037</v>
      </c>
      <c r="F14" s="20">
        <v>-10726543</v>
      </c>
      <c r="G14" s="20">
        <v>-12661649</v>
      </c>
      <c r="H14" s="20">
        <v>-11037181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24" x14ac:dyDescent="0.25">
      <c r="A15" s="11" t="s">
        <v>20</v>
      </c>
      <c r="B15" s="22">
        <f>SUM(B12:B14)</f>
        <v>49973424</v>
      </c>
      <c r="C15" s="22">
        <f t="shared" ref="C15:E15" si="1">SUM(C12:C14)</f>
        <v>93717513</v>
      </c>
      <c r="D15" s="22">
        <f t="shared" si="1"/>
        <v>85966936</v>
      </c>
      <c r="E15" s="22">
        <f t="shared" si="1"/>
        <v>159363025</v>
      </c>
      <c r="F15" s="22">
        <f>SUM(F12:F14)</f>
        <v>104765410</v>
      </c>
      <c r="G15" s="22">
        <f>SUM(G12:G14)</f>
        <v>120607406</v>
      </c>
      <c r="H15" s="22">
        <f>SUM(H12:H14)</f>
        <v>174381761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x14ac:dyDescent="0.25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x14ac:dyDescent="0.25">
      <c r="A17" s="3" t="s">
        <v>21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s="7" customFormat="1" x14ac:dyDescent="0.25">
      <c r="A18" s="7" t="s">
        <v>97</v>
      </c>
      <c r="B18" s="20">
        <v>-53517900</v>
      </c>
      <c r="C18" s="20">
        <v>-36102100</v>
      </c>
      <c r="D18" s="20"/>
      <c r="E18" s="20"/>
      <c r="F18" s="20"/>
      <c r="G18" s="20"/>
      <c r="H18" s="20">
        <v>-41834182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1:24" x14ac:dyDescent="0.25">
      <c r="A19" s="44" t="s">
        <v>74</v>
      </c>
      <c r="B19" s="17">
        <v>-539520</v>
      </c>
      <c r="C19" s="17">
        <v>-45786543</v>
      </c>
      <c r="D19" s="17">
        <v>-48770847</v>
      </c>
      <c r="E19" s="20">
        <v>-135707521</v>
      </c>
      <c r="F19" s="17">
        <v>-50851138</v>
      </c>
      <c r="G19" s="17">
        <v>-43568592</v>
      </c>
      <c r="H19" s="17">
        <v>-54028440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x14ac:dyDescent="0.25">
      <c r="A20" s="44" t="s">
        <v>98</v>
      </c>
      <c r="B20" s="17">
        <v>11429881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x14ac:dyDescent="0.25">
      <c r="A21" s="6" t="s">
        <v>75</v>
      </c>
      <c r="B21" s="17">
        <v>-39688832</v>
      </c>
      <c r="C21" s="17">
        <v>-59162749</v>
      </c>
      <c r="D21" s="17">
        <v>-29701082</v>
      </c>
      <c r="E21" s="17">
        <v>-24066271</v>
      </c>
      <c r="F21" s="17">
        <v>-15682365</v>
      </c>
      <c r="G21" s="17">
        <v>-26726505</v>
      </c>
      <c r="H21" s="17">
        <v>-34983110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x14ac:dyDescent="0.25">
      <c r="A22" s="6" t="s">
        <v>99</v>
      </c>
      <c r="B22" s="17">
        <v>-2185000</v>
      </c>
      <c r="C22" s="17">
        <v>-1900000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x14ac:dyDescent="0.25">
      <c r="A23" s="6" t="s">
        <v>100</v>
      </c>
      <c r="B23" s="17">
        <v>-20104000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x14ac:dyDescent="0.25">
      <c r="A24" t="s">
        <v>76</v>
      </c>
      <c r="B24" s="17"/>
      <c r="C24" s="17"/>
      <c r="D24" s="17"/>
      <c r="E24" s="17">
        <v>-40259110</v>
      </c>
      <c r="F24" s="17">
        <v>-31331984</v>
      </c>
      <c r="G24" s="17">
        <v>-21153465</v>
      </c>
      <c r="H24" s="17">
        <v>-42472325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x14ac:dyDescent="0.25">
      <c r="A25" t="s">
        <v>101</v>
      </c>
      <c r="B25" s="36"/>
      <c r="C25" s="36"/>
      <c r="D25" s="36"/>
      <c r="E25" s="36">
        <v>-149000000</v>
      </c>
      <c r="F25" s="3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x14ac:dyDescent="0.25">
      <c r="A26" s="3" t="s">
        <v>77</v>
      </c>
      <c r="B26" s="37">
        <f>SUM(B18:B25)</f>
        <v>-104605371</v>
      </c>
      <c r="C26" s="37">
        <f t="shared" ref="C26:H26" si="2">SUM(C18:C25)</f>
        <v>-142951392</v>
      </c>
      <c r="D26" s="37">
        <f t="shared" si="2"/>
        <v>-78471929</v>
      </c>
      <c r="E26" s="37">
        <f t="shared" si="2"/>
        <v>-349032902</v>
      </c>
      <c r="F26" s="37">
        <f t="shared" si="2"/>
        <v>-97865487</v>
      </c>
      <c r="G26" s="37">
        <f t="shared" si="2"/>
        <v>-91448562</v>
      </c>
      <c r="H26" s="37">
        <f t="shared" si="2"/>
        <v>-173318057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x14ac:dyDescent="0.25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x14ac:dyDescent="0.25">
      <c r="A28" s="3" t="s">
        <v>22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 x14ac:dyDescent="0.25">
      <c r="A29" t="s">
        <v>78</v>
      </c>
      <c r="B29" s="17">
        <v>-8658152</v>
      </c>
      <c r="C29" s="17">
        <v>-13725817</v>
      </c>
      <c r="D29" s="17">
        <v>-3689571</v>
      </c>
      <c r="E29" s="17">
        <v>-3625182</v>
      </c>
      <c r="F29" s="17">
        <v>-9075568</v>
      </c>
      <c r="G29" s="17">
        <v>-16853959</v>
      </c>
      <c r="H29" s="17">
        <v>-551676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x14ac:dyDescent="0.25">
      <c r="A30" t="s">
        <v>80</v>
      </c>
      <c r="B30" s="17">
        <v>79033500</v>
      </c>
      <c r="C30" s="17">
        <v>67661218</v>
      </c>
      <c r="D30" s="17"/>
      <c r="E30" s="17">
        <v>199987037</v>
      </c>
      <c r="F30" s="17"/>
      <c r="G30" s="17">
        <v>300000000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x14ac:dyDescent="0.25">
      <c r="A31" t="s">
        <v>102</v>
      </c>
      <c r="B31" s="17"/>
      <c r="C31" s="17"/>
      <c r="D31" s="17"/>
      <c r="E31" s="17">
        <v>5305156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x14ac:dyDescent="0.25">
      <c r="A32" t="s">
        <v>103</v>
      </c>
      <c r="B32" s="17"/>
      <c r="C32" s="17"/>
      <c r="D32" s="17"/>
      <c r="E32" s="17"/>
      <c r="F32" s="17"/>
      <c r="G32" s="17"/>
      <c r="H32" s="17">
        <v>-39516373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x14ac:dyDescent="0.25">
      <c r="A33" t="s">
        <v>104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x14ac:dyDescent="0.25">
      <c r="A34" t="s">
        <v>105</v>
      </c>
      <c r="B34" s="17">
        <v>-15429094</v>
      </c>
      <c r="C34" s="17">
        <v>-8138835</v>
      </c>
      <c r="D34" s="17">
        <v>-5158794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x14ac:dyDescent="0.25">
      <c r="A35" t="s">
        <v>79</v>
      </c>
      <c r="B35" s="17"/>
      <c r="C35" s="17"/>
      <c r="D35" s="17"/>
      <c r="E35" s="17"/>
      <c r="F35" s="17"/>
      <c r="G35" s="17">
        <v>-20403750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4" x14ac:dyDescent="0.25">
      <c r="A36" t="s">
        <v>81</v>
      </c>
      <c r="B36" s="17"/>
      <c r="C36" s="17"/>
      <c r="D36" s="17"/>
      <c r="E36" s="17"/>
      <c r="F36" s="17">
        <v>-2798984</v>
      </c>
      <c r="G36" s="17">
        <v>-2204224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x14ac:dyDescent="0.25">
      <c r="A37" s="3" t="s">
        <v>23</v>
      </c>
      <c r="B37" s="37">
        <f>SUM(B29:B36)</f>
        <v>54946254</v>
      </c>
      <c r="C37" s="37">
        <f t="shared" ref="C37:E37" si="3">SUM(C29:C36)</f>
        <v>45796566</v>
      </c>
      <c r="D37" s="37">
        <f t="shared" si="3"/>
        <v>-8848365</v>
      </c>
      <c r="E37" s="37">
        <f t="shared" si="3"/>
        <v>201667011</v>
      </c>
      <c r="F37" s="37">
        <f>SUM(F29:F36)</f>
        <v>-11874552</v>
      </c>
      <c r="G37" s="37">
        <f>SUM(G29:G36)</f>
        <v>260538067</v>
      </c>
      <c r="H37" s="37">
        <f>SUM(H29:H36)</f>
        <v>-40068049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 x14ac:dyDescent="0.2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x14ac:dyDescent="0.25">
      <c r="A39" s="3" t="s">
        <v>36</v>
      </c>
      <c r="B39" s="22">
        <f>SUM(B15,B26, B37)</f>
        <v>314307</v>
      </c>
      <c r="C39" s="22">
        <f t="shared" ref="C39:E39" si="4">SUM(C15,C26, C37)</f>
        <v>-3437313</v>
      </c>
      <c r="D39" s="22">
        <f t="shared" si="4"/>
        <v>-1353358</v>
      </c>
      <c r="E39" s="22">
        <f t="shared" si="4"/>
        <v>11997134</v>
      </c>
      <c r="F39" s="22">
        <f>SUM(F15,F26, F37)</f>
        <v>-4974629</v>
      </c>
      <c r="G39" s="22">
        <f>SUM(G15,G26, G37)</f>
        <v>289696911</v>
      </c>
      <c r="H39" s="22">
        <f>SUM(H15,H26, H37)</f>
        <v>-39004345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x14ac:dyDescent="0.25">
      <c r="A40" t="s">
        <v>37</v>
      </c>
      <c r="B40" s="17">
        <v>11499265</v>
      </c>
      <c r="C40" s="17">
        <v>14891862</v>
      </c>
      <c r="D40" s="17">
        <v>11454549</v>
      </c>
      <c r="E40" s="17">
        <v>10101192</v>
      </c>
      <c r="F40" s="17">
        <v>22098326</v>
      </c>
      <c r="G40" s="17">
        <v>17123697</v>
      </c>
      <c r="H40" s="17">
        <v>306820608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spans="1:24" ht="15.75" thickBot="1" x14ac:dyDescent="0.3">
      <c r="A41" s="3" t="s">
        <v>38</v>
      </c>
      <c r="B41" s="25">
        <f>SUM(B39:B40)</f>
        <v>11813572</v>
      </c>
      <c r="C41" s="25">
        <f t="shared" ref="C41:H41" si="5">SUM(C39:C40)</f>
        <v>11454549</v>
      </c>
      <c r="D41" s="25">
        <f t="shared" si="5"/>
        <v>10101191</v>
      </c>
      <c r="E41" s="25">
        <f>SUM(E39:E40)</f>
        <v>22098326</v>
      </c>
      <c r="F41" s="25">
        <f t="shared" si="5"/>
        <v>17123697</v>
      </c>
      <c r="G41" s="25">
        <f t="shared" si="5"/>
        <v>306820608</v>
      </c>
      <c r="H41" s="25">
        <f t="shared" si="5"/>
        <v>267816263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1:24" x14ac:dyDescent="0.25">
      <c r="B42" s="3"/>
      <c r="C42" s="3"/>
      <c r="D42" s="3"/>
      <c r="E42" s="3"/>
      <c r="F42" s="3"/>
    </row>
    <row r="43" spans="1:24" s="31" customFormat="1" x14ac:dyDescent="0.25">
      <c r="A43" s="30" t="s">
        <v>24</v>
      </c>
      <c r="B43" s="35"/>
      <c r="C43" s="35"/>
      <c r="D43" s="35"/>
      <c r="E43" s="35"/>
      <c r="F43" s="38">
        <f>F15/('1'!G26/10)</f>
        <v>2.3281202222222221</v>
      </c>
      <c r="G43" s="38">
        <f>G15/('1'!H26/10)</f>
        <v>1.6080987466666667</v>
      </c>
      <c r="H43" s="38">
        <f>H15/('1'!I26/10)</f>
        <v>2.2143715682539682</v>
      </c>
    </row>
    <row r="45" spans="1:24" ht="15.75" x14ac:dyDescent="0.25">
      <c r="A45" s="4"/>
      <c r="B45" s="9"/>
      <c r="C45" s="9"/>
      <c r="D45" s="9"/>
      <c r="E45" s="9"/>
      <c r="F45" s="9"/>
      <c r="G45" s="8"/>
      <c r="H45" s="8"/>
    </row>
    <row r="46" spans="1:24" x14ac:dyDescent="0.25">
      <c r="B46" s="8"/>
      <c r="C46" s="8"/>
      <c r="D46" s="8"/>
      <c r="E46" s="8"/>
      <c r="F46" s="8"/>
      <c r="G46" s="8"/>
      <c r="H46" s="8"/>
    </row>
    <row r="47" spans="1:24" x14ac:dyDescent="0.25">
      <c r="B47" s="8"/>
      <c r="C47" s="8"/>
      <c r="D47" s="8"/>
      <c r="E47" s="8"/>
      <c r="F47" s="8"/>
      <c r="G47" s="8"/>
      <c r="H47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9" sqref="C9"/>
    </sheetView>
  </sheetViews>
  <sheetFormatPr defaultRowHeight="15" x14ac:dyDescent="0.25"/>
  <cols>
    <col min="1" max="1" width="16.5703125" bestFit="1" customWidth="1"/>
  </cols>
  <sheetData>
    <row r="1" spans="1:7" x14ac:dyDescent="0.25">
      <c r="A1" t="s">
        <v>82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</row>
    <row r="2" spans="1:7" x14ac:dyDescent="0.25">
      <c r="A2" t="s">
        <v>83</v>
      </c>
      <c r="B2" s="15">
        <f>'2'!C24/'1'!C22</f>
        <v>6.0705837724273709E-2</v>
      </c>
      <c r="C2" s="15">
        <f>'2'!D24/'1'!D22</f>
        <v>8.3039797422597122E-2</v>
      </c>
      <c r="D2" s="15">
        <f>'2'!E24/'1'!E22</f>
        <v>7.6986024217521903E-2</v>
      </c>
      <c r="E2" s="15">
        <f>'2'!F24/'1'!F22</f>
        <v>8.1602237804390632E-2</v>
      </c>
      <c r="F2" s="15">
        <f>'2'!G24/'1'!G22</f>
        <v>6.7722747128836039E-2</v>
      </c>
      <c r="G2" s="15">
        <f>'2'!H24/'1'!H22</f>
        <v>4.6651795126581984E-2</v>
      </c>
    </row>
    <row r="3" spans="1:7" x14ac:dyDescent="0.25">
      <c r="A3" t="s">
        <v>84</v>
      </c>
      <c r="B3" s="15">
        <f>'2'!C24/'1'!C30</f>
        <v>-1.5330161197225951</v>
      </c>
      <c r="C3" s="15">
        <f>'2'!D24/'1'!D30</f>
        <v>1.9939991645220103</v>
      </c>
      <c r="D3" s="15">
        <f>'2'!E24/'1'!E30</f>
        <v>0.6906396275862573</v>
      </c>
      <c r="E3" s="15">
        <f>'2'!F24/'1'!F30</f>
        <v>0.1248787978669732</v>
      </c>
      <c r="F3" s="15">
        <f>'2'!G24/'1'!G30</f>
        <v>0.10228138888668352</v>
      </c>
      <c r="G3" s="15">
        <f>'2'!H24/'1'!H30</f>
        <v>6.3972501498010162E-2</v>
      </c>
    </row>
    <row r="4" spans="1:7" x14ac:dyDescent="0.25">
      <c r="A4" t="s">
        <v>85</v>
      </c>
      <c r="B4" s="15">
        <f>('1'!C37+'1'!C40)/'1'!C30</f>
        <v>-7.5847682517009609</v>
      </c>
      <c r="C4" s="15">
        <f>('1'!D37+'1'!D40)/'1'!D30</f>
        <v>4.3716004586941919</v>
      </c>
      <c r="D4" s="15">
        <f>('1'!E37+'1'!E40)/'1'!E30</f>
        <v>1.4161174778223715</v>
      </c>
      <c r="E4" s="15">
        <f>('1'!F37+'1'!F40)/'1'!F30</f>
        <v>0.14301125869937503</v>
      </c>
      <c r="F4" s="15">
        <f>('1'!G37+'1'!G40)/'1'!G30</f>
        <v>0.11443125966278107</v>
      </c>
      <c r="G4" s="15">
        <f>('1'!H37+'1'!H40)/'1'!H30</f>
        <v>5.668217154789492E-2</v>
      </c>
    </row>
    <row r="5" spans="1:7" x14ac:dyDescent="0.25">
      <c r="A5" t="s">
        <v>86</v>
      </c>
      <c r="B5" s="16">
        <f>'1'!C21/'1'!C48</f>
        <v>0.75194560126901033</v>
      </c>
      <c r="C5" s="16">
        <f>'1'!D21/'1'!D48</f>
        <v>0.51650734865247405</v>
      </c>
      <c r="D5" s="16">
        <f>'1'!E21/'1'!E48</f>
        <v>0.54095134796088107</v>
      </c>
      <c r="E5" s="16">
        <f>'1'!F21/'1'!F48</f>
        <v>1.3590208147539911</v>
      </c>
      <c r="F5" s="16">
        <f>'1'!G21/'1'!G48</f>
        <v>0.4835689716646846</v>
      </c>
      <c r="G5" s="16">
        <f>'1'!H21/'1'!H48</f>
        <v>1.8160583739560794</v>
      </c>
    </row>
    <row r="6" spans="1:7" x14ac:dyDescent="0.25">
      <c r="A6" t="s">
        <v>87</v>
      </c>
      <c r="B6" s="15">
        <f>'2'!C24/'2'!C6</f>
        <v>5.0590385024808039E-2</v>
      </c>
      <c r="C6" s="15">
        <f>'2'!D24/'2'!D6</f>
        <v>6.2260871242068694E-2</v>
      </c>
      <c r="D6" s="15">
        <f>'2'!E24/'2'!E6</f>
        <v>5.4549209794604626E-2</v>
      </c>
      <c r="E6" s="15">
        <f>'2'!F24/'2'!F6</f>
        <v>6.2469444793346936E-2</v>
      </c>
      <c r="F6" s="15">
        <f>'2'!G24/'2'!G6</f>
        <v>6.4274632935041653E-2</v>
      </c>
      <c r="G6" s="15">
        <f>'2'!H24/'2'!H6</f>
        <v>5.4103242393440686E-2</v>
      </c>
    </row>
    <row r="7" spans="1:7" x14ac:dyDescent="0.25">
      <c r="A7" t="s">
        <v>88</v>
      </c>
      <c r="B7" s="15">
        <f>'2'!C12/'2'!C6</f>
        <v>0.11800598524098423</v>
      </c>
      <c r="C7" s="15">
        <f>'2'!D12/'2'!D6</f>
        <v>0.12259562811201061</v>
      </c>
      <c r="D7" s="15">
        <f>'2'!E12/'2'!E6</f>
        <v>0.10713342470415756</v>
      </c>
      <c r="E7" s="15">
        <f>'2'!F12/'2'!F6</f>
        <v>0.11477821956308649</v>
      </c>
      <c r="F7" s="15">
        <f>'2'!G12/'2'!G6</f>
        <v>0.11393624099142367</v>
      </c>
      <c r="G7" s="15">
        <f>'2'!H12/'2'!H6</f>
        <v>0.10825727015412775</v>
      </c>
    </row>
    <row r="8" spans="1:7" x14ac:dyDescent="0.25">
      <c r="A8" t="s">
        <v>89</v>
      </c>
      <c r="B8" s="15">
        <f>'2'!C24/('1'!C30+'1'!C37+'1'!C40)</f>
        <v>0.23281246372286379</v>
      </c>
      <c r="C8" s="15">
        <f>'2'!D24/('1'!D30+'1'!D37+'1'!D40)</f>
        <v>0.37121136984315861</v>
      </c>
      <c r="D8" s="15">
        <f>'2'!E24/('1'!E30+'1'!E37+'1'!E40)</f>
        <v>0.28584687372433792</v>
      </c>
      <c r="E8" s="15">
        <f>'2'!F24/('1'!F30+'1'!F37+'1'!F40)</f>
        <v>0.10925421505390241</v>
      </c>
      <c r="F8" s="15">
        <f>'2'!G24/('1'!G30+'1'!G37+'1'!G40)</f>
        <v>9.1779002069300467E-2</v>
      </c>
      <c r="G8" s="15">
        <f>'2'!H24/('1'!H30+'1'!H37+'1'!H40)</f>
        <v>6.0540911184579931E-2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2020-04-11T15:28:27Z</dcterms:modified>
</cp:coreProperties>
</file>