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92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44" i="1" l="1"/>
  <c r="D44" i="1"/>
  <c r="E44" i="1"/>
  <c r="F44" i="1"/>
  <c r="G44" i="1"/>
  <c r="B44" i="1"/>
  <c r="C30" i="1"/>
  <c r="D30" i="1"/>
  <c r="E30" i="1"/>
  <c r="F30" i="1"/>
  <c r="G30" i="1"/>
  <c r="B30" i="1"/>
  <c r="C35" i="2"/>
  <c r="D35" i="2"/>
  <c r="E35" i="2"/>
  <c r="F35" i="2"/>
  <c r="G35" i="2"/>
  <c r="B35" i="2"/>
  <c r="D27" i="3" l="1"/>
  <c r="E27" i="3"/>
  <c r="F27" i="3"/>
  <c r="G27" i="3"/>
  <c r="D23" i="3"/>
  <c r="E23" i="3"/>
  <c r="F23" i="3"/>
  <c r="G23" i="3"/>
  <c r="D9" i="3"/>
  <c r="E9" i="3"/>
  <c r="F9" i="3"/>
  <c r="G9" i="3"/>
  <c r="D19" i="3"/>
  <c r="E19" i="3"/>
  <c r="F19" i="3"/>
  <c r="C45" i="1"/>
  <c r="D45" i="1"/>
  <c r="E45" i="1"/>
  <c r="F45" i="1"/>
  <c r="G45" i="1"/>
  <c r="C27" i="1"/>
  <c r="D27" i="1"/>
  <c r="E27" i="1"/>
  <c r="F27" i="1"/>
  <c r="G27" i="1"/>
  <c r="C21" i="1"/>
  <c r="D21" i="1"/>
  <c r="E21" i="1"/>
  <c r="F21" i="1"/>
  <c r="G21" i="1"/>
  <c r="C14" i="1"/>
  <c r="G14" i="1"/>
  <c r="C13" i="1"/>
  <c r="D13" i="1"/>
  <c r="E13" i="1"/>
  <c r="F13" i="1"/>
  <c r="G13" i="1"/>
  <c r="C9" i="1"/>
  <c r="D9" i="1"/>
  <c r="E9" i="1"/>
  <c r="F9" i="1"/>
  <c r="G9" i="1"/>
  <c r="G30" i="3" l="1"/>
  <c r="G29" i="3"/>
  <c r="G25" i="3"/>
  <c r="G19" i="3"/>
  <c r="G42" i="2"/>
  <c r="G39" i="2"/>
  <c r="G41" i="2" s="1"/>
  <c r="G34" i="2"/>
  <c r="G19" i="2"/>
  <c r="G17" i="2"/>
  <c r="G12" i="2"/>
  <c r="G47" i="1"/>
  <c r="G39" i="1"/>
  <c r="G46" i="1"/>
  <c r="C47" i="1" l="1"/>
  <c r="D47" i="1"/>
  <c r="E47" i="1"/>
  <c r="F47" i="1"/>
  <c r="B47" i="1"/>
  <c r="B46" i="1"/>
  <c r="C12" i="2" l="1"/>
  <c r="D12" i="2"/>
  <c r="E12" i="2"/>
  <c r="F12" i="2"/>
  <c r="C17" i="2"/>
  <c r="D17" i="2"/>
  <c r="E17" i="2"/>
  <c r="F17" i="2"/>
  <c r="C19" i="2"/>
  <c r="D19" i="2"/>
  <c r="E19" i="2"/>
  <c r="F19" i="2"/>
  <c r="B12" i="2"/>
  <c r="E34" i="2" l="1"/>
  <c r="E39" i="2" s="1"/>
  <c r="F34" i="2"/>
  <c r="F39" i="2" s="1"/>
  <c r="D34" i="2"/>
  <c r="D39" i="2" s="1"/>
  <c r="C34" i="2"/>
  <c r="C39" i="2" s="1"/>
  <c r="B19" i="2"/>
  <c r="B17" i="2"/>
  <c r="B21" i="1"/>
  <c r="B45" i="1"/>
  <c r="B14" i="1"/>
  <c r="B9" i="1"/>
  <c r="B13" i="1" s="1"/>
  <c r="C46" i="1"/>
  <c r="B27" i="1" l="1"/>
  <c r="B34" i="2"/>
  <c r="C41" i="2"/>
  <c r="B23" i="3"/>
  <c r="B19" i="3"/>
  <c r="B25" i="3" s="1"/>
  <c r="B27" i="3" s="1"/>
  <c r="B9" i="3"/>
  <c r="B29" i="3" s="1"/>
  <c r="C23" i="3"/>
  <c r="C19" i="3"/>
  <c r="C9" i="3"/>
  <c r="C29" i="3" s="1"/>
  <c r="C25" i="3" l="1"/>
  <c r="C27" i="3" s="1"/>
  <c r="B39" i="2"/>
  <c r="B41" i="2" s="1"/>
  <c r="E29" i="3"/>
  <c r="F29" i="3"/>
  <c r="D29" i="3"/>
  <c r="E41" i="2"/>
  <c r="F41" i="2"/>
  <c r="D41" i="2"/>
  <c r="E46" i="1"/>
  <c r="F46" i="1"/>
  <c r="D46" i="1"/>
</calcChain>
</file>

<file path=xl/sharedStrings.xml><?xml version="1.0" encoding="utf-8"?>
<sst xmlns="http://schemas.openxmlformats.org/spreadsheetml/2006/main" count="111" uniqueCount="94">
  <si>
    <t>Reserve For Exceptional Losses</t>
  </si>
  <si>
    <t>Profit &amp; Loss Appropriation Account</t>
  </si>
  <si>
    <t>Fire Insurance Business Account</t>
  </si>
  <si>
    <t>Marine Insurance Business Account</t>
  </si>
  <si>
    <t>Motor Insurance Business Account</t>
  </si>
  <si>
    <t>Misc. Insurance Business Account</t>
  </si>
  <si>
    <t>Deposit Premium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</si>
  <si>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</si>
  <si>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</si>
  <si>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</si>
  <si>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Provision For Income Tax</t>
  </si>
  <si>
    <t>Quard-E-Hasana From Bank</t>
  </si>
  <si>
    <t>Sundry Creditors</t>
  </si>
  <si>
    <t>Investment (At cost)</t>
  </si>
  <si>
    <t>Statutory Deposits with banks</t>
  </si>
  <si>
    <t>Share &amp; Debenture/ Investment in Shares</t>
  </si>
  <si>
    <t>Interest, Dividend &amp; Rent Outstanding</t>
  </si>
  <si>
    <t>Amount Due From Other Persons Or Bodies Carrying On Insurance Business</t>
  </si>
  <si>
    <t>Sundry Debtors</t>
  </si>
  <si>
    <t>Cash &amp; Bank Balances</t>
  </si>
  <si>
    <t>Stock Of Printing Materials At Cost</t>
  </si>
  <si>
    <t>Fixed Assets</t>
  </si>
  <si>
    <t>Land Purchase In Process</t>
  </si>
  <si>
    <t>Office Space Purchase In Process</t>
  </si>
  <si>
    <t>Security Deposit</t>
  </si>
  <si>
    <t>Insurance Stamps In Hand</t>
  </si>
  <si>
    <t>Income Statement</t>
  </si>
  <si>
    <t>Profit/(Loss) on Sale of Shares</t>
  </si>
  <si>
    <t>Dividend Income</t>
  </si>
  <si>
    <t>Interest,Dividend &amp; Rents</t>
  </si>
  <si>
    <t>-</t>
  </si>
  <si>
    <t>Interest And Dividend Income</t>
  </si>
  <si>
    <t>Gain On Sales Of Vehicles</t>
  </si>
  <si>
    <t>Profit/Loss Transferred From:</t>
  </si>
  <si>
    <t>Fire Revenue Account</t>
  </si>
  <si>
    <t>Marine Revenue Account</t>
  </si>
  <si>
    <t>Motor Revenue Account</t>
  </si>
  <si>
    <t>Miscellaneous Revenue Account</t>
  </si>
  <si>
    <t>Advertisement &amp; Publicity</t>
  </si>
  <si>
    <t>Directors Fee</t>
  </si>
  <si>
    <t>Audit Fees</t>
  </si>
  <si>
    <t>Employee Contribution To P.F.</t>
  </si>
  <si>
    <t>Legal &amp; Professional Fees</t>
  </si>
  <si>
    <t>Provision For Gratuity</t>
  </si>
  <si>
    <t>Donation &amp; Subscription</t>
  </si>
  <si>
    <t>Depreciation</t>
  </si>
  <si>
    <t>Provision For Incentive</t>
  </si>
  <si>
    <t>Loss Arised From Investment In Share</t>
  </si>
  <si>
    <t>Cash Flow Statement</t>
  </si>
  <si>
    <t>Collection From Premium &amp; Other Income</t>
  </si>
  <si>
    <t>Income Tax Paid</t>
  </si>
  <si>
    <t>Payment For Management Exp. Re-Insurance &amp; Claim</t>
  </si>
  <si>
    <t>Acquisition Of Fixed Asset</t>
  </si>
  <si>
    <t>Disposal Of Fixed Assets</t>
  </si>
  <si>
    <t>Investment Made</t>
  </si>
  <si>
    <t>Building/ Office Space In Process</t>
  </si>
  <si>
    <t>Investment In Share/ Purchase of Share</t>
  </si>
  <si>
    <t>Others</t>
  </si>
  <si>
    <t>Increase/Decrease In Loan From Bank</t>
  </si>
  <si>
    <t>Dividend Paid</t>
  </si>
  <si>
    <t>Islami Insurance Bangladesh Limited</t>
  </si>
  <si>
    <t>General Reserve</t>
  </si>
  <si>
    <t xml:space="preserve">Islami Insurance Fundation </t>
  </si>
  <si>
    <t>Provision for employee Gratuity</t>
  </si>
  <si>
    <t>Provision for corporate spcial responsibility</t>
  </si>
  <si>
    <t>Balance Sheet</t>
  </si>
  <si>
    <t>As at year end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</si>
  <si>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</si>
  <si>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</si>
  <si>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</si>
  <si>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</si>
  <si>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</si>
  <si>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</si>
  <si>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</si>
  <si>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</si>
  <si>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</si>
  <si>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</si>
  <si>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</si>
  <si>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</si>
  <si>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</si>
  <si>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</si>
  <si>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</si>
  <si>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</si>
  <si>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</si>
  <si>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</si>
  <si>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</si>
  <si>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</si>
  <si>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</si>
  <si>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</si>
  <si>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</si>
  <si>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Other Income</t>
  </si>
  <si>
    <t>Dicidend received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</si>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</sst>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0" fontId="4" fillId="0" borderId="0" xfId="0" applyFont="1" applyFill="1"/>
    <xf numFmtId="0" fontId="0" fillId="0" borderId="1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vertical="top" wrapText="1"/>
    </xf>
    <xf numFmtId="164" fontId="0" fillId="0" borderId="0" xfId="1" applyNumberFormat="1" applyFont="1" applyFill="1" applyBorder="1" applyAlignment="1">
      <alignment vertical="top" wrapText="1"/>
    </xf>
    <xf numFmtId="4" fontId="0" fillId="0" borderId="0" xfId="0" applyNumberFormat="1" applyFont="1" applyFill="1" applyAlignment="1">
      <alignment horizontal="right" vertical="top" wrapText="1"/>
    </xf>
    <xf numFmtId="4" fontId="0" fillId="0" borderId="5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vertical="top" wrapText="1"/>
    </xf>
    <xf numFmtId="164" fontId="3" fillId="0" borderId="0" xfId="1" applyNumberFormat="1" applyFont="1" applyFill="1" applyBorder="1" applyAlignment="1">
      <alignment vertical="top" wrapText="1"/>
    </xf>
    <xf numFmtId="4" fontId="3" fillId="0" borderId="0" xfId="0" applyNumberFormat="1" applyFont="1" applyFill="1" applyAlignment="1">
      <alignment horizontal="right" vertical="top" wrapText="1"/>
    </xf>
    <xf numFmtId="4" fontId="3" fillId="0" borderId="5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 wrapText="1"/>
    </xf>
    <xf numFmtId="2" fontId="3" fillId="0" borderId="7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horizontal="right" vertical="top" wrapText="1"/>
    </xf>
    <xf numFmtId="4" fontId="7" fillId="0" borderId="0" xfId="0" applyNumberFormat="1" applyFont="1" applyFill="1" applyAlignment="1">
      <alignment horizontal="right" vertical="top" wrapText="1"/>
    </xf>
    <xf numFmtId="0" fontId="7" fillId="0" borderId="5" xfId="0" applyFont="1" applyFill="1" applyBorder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4" fontId="8" fillId="0" borderId="0" xfId="0" applyNumberFormat="1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2" fontId="8" fillId="0" borderId="7" xfId="0" applyNumberFormat="1" applyFont="1" applyFill="1" applyBorder="1" applyAlignment="1">
      <alignment horizontal="right" vertical="top" wrapText="1"/>
    </xf>
    <xf numFmtId="0" fontId="3" fillId="0" borderId="0" xfId="0" applyFont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right" wrapText="1"/>
    </xf>
    <xf numFmtId="0" fontId="0" fillId="0" borderId="5" xfId="0" applyFont="1" applyFill="1" applyBorder="1" applyAlignment="1">
      <alignment horizontal="right" wrapText="1"/>
    </xf>
    <xf numFmtId="0" fontId="6" fillId="0" borderId="1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9" fillId="0" borderId="0" xfId="0" applyFont="1"/>
    <xf numFmtId="0" fontId="10" fillId="0" borderId="4" xfId="0" applyFont="1" applyFill="1" applyBorder="1" applyAlignment="1">
      <alignment vertical="top" wrapText="1"/>
    </xf>
    <xf numFmtId="0" fontId="3" fillId="0" borderId="10" xfId="0" applyFont="1" applyBorder="1" applyAlignment="1">
      <alignment horizontal="left"/>
    </xf>
    <xf numFmtId="0" fontId="11" fillId="0" borderId="4" xfId="0" applyFont="1" applyFill="1" applyBorder="1" applyAlignment="1">
      <alignment vertical="top" wrapText="1"/>
    </xf>
    <xf numFmtId="4" fontId="3" fillId="0" borderId="0" xfId="0" applyNumberFormat="1" applyFont="1" applyFill="1" applyBorder="1" applyAlignment="1">
      <alignment horizontal="right" vertical="top" wrapText="1"/>
    </xf>
    <xf numFmtId="0" fontId="3" fillId="0" borderId="10" xfId="0" applyFont="1" applyBorder="1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vertical="top" wrapText="1"/>
    </xf>
    <xf numFmtId="164" fontId="1" fillId="0" borderId="0" xfId="1" applyNumberFormat="1" applyFont="1" applyFill="1" applyBorder="1" applyAlignment="1">
      <alignment vertical="top" wrapText="1"/>
    </xf>
    <xf numFmtId="164" fontId="1" fillId="0" borderId="0" xfId="1" applyNumberFormat="1" applyFont="1" applyFill="1" applyAlignment="1">
      <alignment horizontal="right" vertical="top" wrapText="1"/>
    </xf>
    <xf numFmtId="164" fontId="1" fillId="0" borderId="5" xfId="1" applyNumberFormat="1" applyFont="1" applyFill="1" applyBorder="1" applyAlignment="1">
      <alignment horizontal="right" vertical="top" wrapText="1"/>
    </xf>
    <xf numFmtId="0" fontId="12" fillId="0" borderId="4" xfId="0" applyFont="1" applyFill="1" applyBorder="1" applyAlignment="1">
      <alignment vertical="top" wrapText="1"/>
    </xf>
    <xf numFmtId="164" fontId="12" fillId="0" borderId="0" xfId="1" applyNumberFormat="1" applyFont="1" applyFill="1" applyBorder="1" applyAlignment="1">
      <alignment vertical="top" wrapText="1"/>
    </xf>
    <xf numFmtId="2" fontId="12" fillId="0" borderId="7" xfId="0" applyNumberFormat="1" applyFont="1" applyFill="1" applyBorder="1" applyAlignment="1">
      <alignment horizontal="right" vertical="top" wrapText="1"/>
    </xf>
    <xf numFmtId="164" fontId="8" fillId="0" borderId="0" xfId="1" applyNumberFormat="1" applyFont="1" applyFill="1" applyAlignment="1">
      <alignment horizontal="left" vertical="center" wrapText="1"/>
    </xf>
    <xf numFmtId="0" fontId="5" fillId="0" borderId="4" xfId="0" applyFont="1" applyFill="1" applyBorder="1" applyAlignment="1">
      <alignment vertical="top" wrapText="1"/>
    </xf>
    <xf numFmtId="164" fontId="5" fillId="0" borderId="0" xfId="1" applyNumberFormat="1" applyFont="1" applyFill="1" applyBorder="1" applyAlignment="1">
      <alignment vertical="top" wrapText="1"/>
    </xf>
    <xf numFmtId="4" fontId="5" fillId="0" borderId="0" xfId="0" applyNumberFormat="1" applyFont="1" applyFill="1" applyAlignment="1">
      <alignment horizontal="righ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vertical="top" wrapText="1"/>
    </xf>
    <xf numFmtId="164" fontId="6" fillId="0" borderId="0" xfId="1" applyNumberFormat="1" applyFont="1" applyFill="1" applyBorder="1" applyAlignment="1">
      <alignment vertical="top" wrapText="1"/>
    </xf>
    <xf numFmtId="4" fontId="6" fillId="0" borderId="0" xfId="0" applyNumberFormat="1" applyFont="1" applyFill="1" applyAlignment="1">
      <alignment horizontal="righ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Alignment="1">
      <alignment horizontal="right" vertical="top" wrapText="1"/>
    </xf>
    <xf numFmtId="4" fontId="13" fillId="2" borderId="8" xfId="0" applyNumberFormat="1" applyFont="1" applyFill="1" applyBorder="1" applyAlignment="1">
      <alignment horizontal="right" vertical="top" wrapText="1"/>
    </xf>
    <xf numFmtId="4" fontId="13" fillId="2" borderId="9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2" fontId="6" fillId="0" borderId="7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right" wrapText="1"/>
    </xf>
    <xf numFmtId="0" fontId="3" fillId="0" borderId="11" xfId="0" applyFont="1" applyBorder="1" applyAlignment="1">
      <alignment vertical="top" wrapText="1"/>
    </xf>
    <xf numFmtId="164" fontId="1" fillId="0" borderId="0" xfId="1" applyNumberFormat="1" applyFont="1" applyFill="1" applyBorder="1" applyAlignment="1">
      <alignment horizontal="right" vertical="top" wrapText="1"/>
    </xf>
    <xf numFmtId="0" fontId="3" fillId="0" borderId="0" xfId="0" applyFont="1" applyBorder="1"/>
    <xf numFmtId="0" fontId="3" fillId="0" borderId="12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horizontal="right" vertical="top" wrapText="1"/>
    </xf>
    <xf numFmtId="0" fontId="0" fillId="0" borderId="5" xfId="0" applyFont="1" applyFill="1" applyBorder="1" applyAlignment="1">
      <alignment horizontal="right" vertical="top" wrapText="1"/>
    </xf>
    <xf numFmtId="3" fontId="0" fillId="0" borderId="0" xfId="0" applyNumberFormat="1" applyFont="1"/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4" fontId="0" fillId="0" borderId="0" xfId="1" applyNumberFormat="1" applyFont="1" applyFill="1" applyAlignment="1">
      <alignment horizontal="right" vertical="top" wrapText="1"/>
    </xf>
    <xf numFmtId="164" fontId="0" fillId="0" borderId="5" xfId="1" applyNumberFormat="1" applyFont="1" applyFill="1" applyBorder="1" applyAlignment="1">
      <alignment horizontal="right" vertical="top" wrapText="1"/>
    </xf>
    <xf numFmtId="164" fontId="0" fillId="0" borderId="0" xfId="1" applyNumberFormat="1" applyFont="1"/>
    <xf numFmtId="164" fontId="3" fillId="0" borderId="0" xfId="1" applyNumberFormat="1" applyFont="1" applyFill="1" applyAlignment="1">
      <alignment horizontal="right" vertical="top" wrapText="1"/>
    </xf>
    <xf numFmtId="164" fontId="3" fillId="0" borderId="5" xfId="1" applyNumberFormat="1" applyFont="1" applyFill="1" applyBorder="1" applyAlignment="1">
      <alignment horizontal="right" vertical="top" wrapText="1"/>
    </xf>
    <xf numFmtId="164" fontId="3" fillId="0" borderId="0" xfId="1" applyNumberFormat="1" applyFont="1"/>
    <xf numFmtId="164" fontId="0" fillId="0" borderId="0" xfId="1" applyNumberFormat="1" applyFont="1" applyFill="1" applyBorder="1" applyAlignment="1">
      <alignment horizontal="right" vertical="top" wrapText="1"/>
    </xf>
    <xf numFmtId="164" fontId="6" fillId="0" borderId="0" xfId="0" applyNumberFormat="1" applyFont="1" applyFill="1" applyAlignment="1">
      <alignment horizontal="left" vertical="center" wrapText="1"/>
    </xf>
    <xf numFmtId="3" fontId="1" fillId="0" borderId="0" xfId="0" applyNumberFormat="1" applyFont="1" applyFill="1"/>
    <xf numFmtId="3" fontId="12" fillId="0" borderId="0" xfId="0" applyNumberFormat="1" applyFont="1" applyFill="1"/>
    <xf numFmtId="0" fontId="12" fillId="0" borderId="0" xfId="0" applyFont="1" applyFill="1"/>
    <xf numFmtId="0" fontId="1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I41" sqref="I41"/>
    </sheetView>
  </sheetViews>
  <sheetFormatPr defaultRowHeight="15" x14ac:dyDescent="0.25"/>
  <cols>
    <col min="1" max="1" width="45.140625" style="3" customWidth="1"/>
    <col min="2" max="3" width="15" style="3" customWidth="1"/>
    <col min="4" max="5" width="19.7109375" style="3" bestFit="1" customWidth="1"/>
    <col min="6" max="6" width="16.7109375" style="3" bestFit="1" customWidth="1"/>
    <col min="7" max="7" width="19" style="3" bestFit="1" customWidth="1"/>
    <col min="8" max="16384" width="9.140625" style="3"/>
  </cols>
  <sheetData>
    <row r="1" spans="1:8" ht="18.75" x14ac:dyDescent="0.3">
      <c r="A1" s="4" t="s">
        <v>60</v>
      </c>
      <c r="B1" s="4"/>
      <c r="C1" s="4"/>
    </row>
    <row r="2" spans="1:8" x14ac:dyDescent="0.25">
      <c r="A2" s="30" t="s">
        <v>65</v>
      </c>
    </row>
    <row r="3" spans="1:8" ht="15.75" thickBot="1" x14ac:dyDescent="0.3">
      <c r="A3" s="30" t="s">
        <v>66</v>
      </c>
    </row>
    <row r="4" spans="1:8" x14ac:dyDescent="0.25">
      <c r="A4" s="5"/>
      <c r="B4" s="84">
        <v>2013</v>
      </c>
      <c r="C4" s="84">
        <v>2014</v>
      </c>
      <c r="D4" s="85">
        <v>2015</v>
      </c>
      <c r="E4" s="85">
        <v>2016</v>
      </c>
      <c r="F4" s="86">
        <v>2017</v>
      </c>
      <c r="G4" s="87">
        <v>2018</v>
      </c>
    </row>
    <row r="5" spans="1:8" ht="15.75" x14ac:dyDescent="0.25">
      <c r="A5" s="34" t="s">
        <v>67</v>
      </c>
      <c r="B5" s="31"/>
      <c r="C5" s="31"/>
      <c r="D5" s="32"/>
      <c r="E5" s="32"/>
      <c r="F5" s="33"/>
    </row>
    <row r="6" spans="1:8" ht="15.75" x14ac:dyDescent="0.25">
      <c r="A6" s="35"/>
      <c r="B6" s="31"/>
      <c r="C6" s="31"/>
      <c r="D6" s="32"/>
      <c r="E6" s="32"/>
      <c r="F6" s="33"/>
    </row>
    <row r="7" spans="1:8" x14ac:dyDescent="0.25">
      <c r="A7" s="36" t="s">
        <v>68</v>
      </c>
      <c r="B7" s="31"/>
      <c r="C7" s="31"/>
      <c r="D7" s="32"/>
      <c r="E7" s="32"/>
      <c r="F7" s="33"/>
    </row>
    <row r="8" spans="1:8" x14ac:dyDescent="0.25">
      <c r="A8" s="37" t="s">
        <v>69</v>
      </c>
      <c r="B8" s="7">
        <v>221760000</v>
      </c>
      <c r="C8" s="7">
        <v>255024000</v>
      </c>
      <c r="D8" s="88">
        <v>280526400</v>
      </c>
      <c r="E8" s="88">
        <v>308579040</v>
      </c>
      <c r="F8" s="89">
        <v>339436944</v>
      </c>
      <c r="G8" s="90">
        <v>356408790</v>
      </c>
      <c r="H8" s="90"/>
    </row>
    <row r="9" spans="1:8" x14ac:dyDescent="0.25">
      <c r="A9" s="37" t="s">
        <v>70</v>
      </c>
      <c r="B9" s="11">
        <f>SUM(B10:B12)</f>
        <v>84578871</v>
      </c>
      <c r="C9" s="11">
        <f t="shared" ref="C9:G9" si="0">SUM(C10:C12)</f>
        <v>100962320</v>
      </c>
      <c r="D9" s="11">
        <f t="shared" si="0"/>
        <v>94902361</v>
      </c>
      <c r="E9" s="11">
        <f t="shared" si="0"/>
        <v>111450674</v>
      </c>
      <c r="F9" s="11">
        <f t="shared" si="0"/>
        <v>129319812</v>
      </c>
      <c r="G9" s="11">
        <f t="shared" si="0"/>
        <v>148586576</v>
      </c>
      <c r="H9" s="90"/>
    </row>
    <row r="10" spans="1:8" x14ac:dyDescent="0.25">
      <c r="A10" s="6" t="s">
        <v>0</v>
      </c>
      <c r="B10" s="7">
        <v>51000000</v>
      </c>
      <c r="C10" s="7">
        <v>61000000</v>
      </c>
      <c r="D10" s="88">
        <v>66000000</v>
      </c>
      <c r="E10" s="88">
        <v>79550000</v>
      </c>
      <c r="F10" s="89">
        <v>94100000</v>
      </c>
      <c r="G10" s="90">
        <v>110100000</v>
      </c>
      <c r="H10" s="90"/>
    </row>
    <row r="11" spans="1:8" x14ac:dyDescent="0.25">
      <c r="A11" s="6" t="s">
        <v>1</v>
      </c>
      <c r="B11" s="7">
        <v>33278871</v>
      </c>
      <c r="C11" s="7">
        <v>39689820</v>
      </c>
      <c r="D11" s="88"/>
      <c r="E11" s="88"/>
      <c r="F11" s="89"/>
      <c r="G11" s="90">
        <v>38486576</v>
      </c>
      <c r="H11" s="90"/>
    </row>
    <row r="12" spans="1:8" x14ac:dyDescent="0.25">
      <c r="A12" s="6" t="s">
        <v>61</v>
      </c>
      <c r="B12" s="7">
        <v>300000</v>
      </c>
      <c r="C12" s="7">
        <v>272500</v>
      </c>
      <c r="D12" s="88">
        <v>28902361</v>
      </c>
      <c r="E12" s="88">
        <v>31900674</v>
      </c>
      <c r="F12" s="89">
        <v>35219812</v>
      </c>
      <c r="G12" s="90"/>
      <c r="H12" s="90"/>
    </row>
    <row r="13" spans="1:8" x14ac:dyDescent="0.25">
      <c r="A13" s="10"/>
      <c r="B13" s="11">
        <f>B8+B9</f>
        <v>306338871</v>
      </c>
      <c r="C13" s="11">
        <f t="shared" ref="C13:G13" si="1">C8+C9</f>
        <v>355986320</v>
      </c>
      <c r="D13" s="11">
        <f t="shared" si="1"/>
        <v>375428761</v>
      </c>
      <c r="E13" s="11">
        <f t="shared" si="1"/>
        <v>420029714</v>
      </c>
      <c r="F13" s="11">
        <f t="shared" si="1"/>
        <v>468756756</v>
      </c>
      <c r="G13" s="11">
        <f t="shared" si="1"/>
        <v>504995366</v>
      </c>
      <c r="H13" s="90"/>
    </row>
    <row r="14" spans="1:8" x14ac:dyDescent="0.25">
      <c r="A14" s="37" t="s">
        <v>71</v>
      </c>
      <c r="B14" s="11">
        <f>SUM(B15:B18)</f>
        <v>127804234</v>
      </c>
      <c r="C14" s="11">
        <f>SUM(C15:C18)</f>
        <v>110463447</v>
      </c>
      <c r="D14" s="91">
        <v>125105720</v>
      </c>
      <c r="E14" s="91">
        <v>111826742</v>
      </c>
      <c r="F14" s="92">
        <v>107609232</v>
      </c>
      <c r="G14" s="93">
        <f>SUM(G15:G18)</f>
        <v>121494907</v>
      </c>
      <c r="H14" s="90"/>
    </row>
    <row r="15" spans="1:8" x14ac:dyDescent="0.25">
      <c r="A15" s="6" t="s">
        <v>2</v>
      </c>
      <c r="B15" s="7">
        <v>42662062</v>
      </c>
      <c r="C15" s="7">
        <v>38027296</v>
      </c>
      <c r="D15" s="88">
        <v>44339287</v>
      </c>
      <c r="E15" s="88">
        <v>35690212</v>
      </c>
      <c r="F15" s="89">
        <v>25124948</v>
      </c>
      <c r="G15" s="90">
        <v>31949694</v>
      </c>
      <c r="H15" s="90"/>
    </row>
    <row r="16" spans="1:8" x14ac:dyDescent="0.25">
      <c r="A16" s="6" t="s">
        <v>3</v>
      </c>
      <c r="B16" s="7">
        <v>62114977</v>
      </c>
      <c r="C16" s="7">
        <v>52372812</v>
      </c>
      <c r="D16" s="88">
        <v>57847789</v>
      </c>
      <c r="E16" s="88">
        <v>60485028</v>
      </c>
      <c r="F16" s="89">
        <v>58532349</v>
      </c>
      <c r="G16" s="90">
        <v>65465053</v>
      </c>
      <c r="H16" s="90"/>
    </row>
    <row r="17" spans="1:8" x14ac:dyDescent="0.25">
      <c r="A17" s="6" t="s">
        <v>4</v>
      </c>
      <c r="B17" s="7">
        <v>21691974</v>
      </c>
      <c r="C17" s="7">
        <v>18659283</v>
      </c>
      <c r="D17" s="88">
        <v>21075647</v>
      </c>
      <c r="E17" s="88">
        <v>13849256</v>
      </c>
      <c r="F17" s="89">
        <v>22760652</v>
      </c>
      <c r="G17" s="90">
        <v>21203712</v>
      </c>
      <c r="H17" s="90"/>
    </row>
    <row r="18" spans="1:8" x14ac:dyDescent="0.25">
      <c r="A18" s="6" t="s">
        <v>5</v>
      </c>
      <c r="B18" s="7">
        <v>1335221</v>
      </c>
      <c r="C18" s="7">
        <v>1404056</v>
      </c>
      <c r="D18" s="88">
        <v>1842997</v>
      </c>
      <c r="E18" s="88">
        <v>1802246</v>
      </c>
      <c r="F18" s="89">
        <v>1191283</v>
      </c>
      <c r="G18" s="90">
        <v>2876448</v>
      </c>
      <c r="H18" s="90"/>
    </row>
    <row r="19" spans="1:8" x14ac:dyDescent="0.25">
      <c r="A19" s="37" t="s">
        <v>6</v>
      </c>
      <c r="B19" s="11">
        <v>16376542</v>
      </c>
      <c r="C19" s="11">
        <v>5862431</v>
      </c>
      <c r="D19" s="91">
        <v>6835809</v>
      </c>
      <c r="E19" s="91">
        <v>5309518</v>
      </c>
      <c r="F19" s="92">
        <v>5294035</v>
      </c>
      <c r="G19" s="93">
        <v>4203433</v>
      </c>
      <c r="H19" s="90"/>
    </row>
    <row r="20" spans="1:8" x14ac:dyDescent="0.25">
      <c r="A20" s="37"/>
      <c r="B20" s="11"/>
      <c r="C20" s="11"/>
      <c r="D20" s="91"/>
      <c r="E20" s="91"/>
      <c r="F20" s="92"/>
      <c r="G20" s="90"/>
      <c r="H20" s="90"/>
    </row>
    <row r="21" spans="1:8" x14ac:dyDescent="0.25">
      <c r="A21" s="37" t="s">
        <v>7</v>
      </c>
      <c r="B21" s="11">
        <f>B22+B23</f>
        <v>192639308</v>
      </c>
      <c r="C21" s="11">
        <f t="shared" ref="C21:G21" si="2">C22+C23</f>
        <v>219534766</v>
      </c>
      <c r="D21" s="11">
        <f t="shared" si="2"/>
        <v>214862661</v>
      </c>
      <c r="E21" s="11">
        <f t="shared" si="2"/>
        <v>259479263</v>
      </c>
      <c r="F21" s="11">
        <f t="shared" si="2"/>
        <v>310800613</v>
      </c>
      <c r="G21" s="11">
        <f t="shared" si="2"/>
        <v>321488145</v>
      </c>
      <c r="H21" s="90"/>
    </row>
    <row r="22" spans="1:8" ht="30" x14ac:dyDescent="0.25">
      <c r="A22" s="6" t="s">
        <v>8</v>
      </c>
      <c r="B22" s="7">
        <v>185416240</v>
      </c>
      <c r="C22" s="7">
        <v>170952007</v>
      </c>
      <c r="D22" s="88">
        <v>136665643</v>
      </c>
      <c r="E22" s="88">
        <v>153398436</v>
      </c>
      <c r="F22" s="89">
        <v>144005492</v>
      </c>
      <c r="G22" s="90">
        <v>128956398</v>
      </c>
      <c r="H22" s="90"/>
    </row>
    <row r="23" spans="1:8" ht="30" x14ac:dyDescent="0.25">
      <c r="A23" s="6" t="s">
        <v>9</v>
      </c>
      <c r="B23" s="7">
        <v>7223068</v>
      </c>
      <c r="C23" s="7">
        <v>48582759</v>
      </c>
      <c r="D23" s="88">
        <v>78197018</v>
      </c>
      <c r="E23" s="88">
        <v>106080827</v>
      </c>
      <c r="F23" s="89">
        <v>166795121</v>
      </c>
      <c r="G23" s="90">
        <v>192531747</v>
      </c>
      <c r="H23" s="90"/>
    </row>
    <row r="24" spans="1:8" x14ac:dyDescent="0.25">
      <c r="A24" s="6" t="s">
        <v>10</v>
      </c>
      <c r="B24" s="7">
        <v>33360729</v>
      </c>
      <c r="C24" s="7">
        <v>49282729</v>
      </c>
      <c r="D24" s="88">
        <v>29321838</v>
      </c>
      <c r="E24" s="88">
        <v>35552101</v>
      </c>
      <c r="F24" s="89">
        <v>30381246</v>
      </c>
      <c r="G24" s="90">
        <v>33294021</v>
      </c>
      <c r="H24" s="90"/>
    </row>
    <row r="25" spans="1:8" x14ac:dyDescent="0.25">
      <c r="A25" s="6" t="s">
        <v>11</v>
      </c>
      <c r="B25" s="7">
        <v>7100000</v>
      </c>
      <c r="C25" s="7">
        <v>5800000</v>
      </c>
      <c r="D25" s="88">
        <v>16680000</v>
      </c>
      <c r="E25" s="88">
        <v>16000000</v>
      </c>
      <c r="F25" s="89">
        <v>17180000</v>
      </c>
      <c r="G25" s="90">
        <v>9680000</v>
      </c>
      <c r="H25" s="90"/>
    </row>
    <row r="26" spans="1:8" x14ac:dyDescent="0.25">
      <c r="A26" s="6" t="s">
        <v>12</v>
      </c>
      <c r="B26" s="7">
        <v>11799792</v>
      </c>
      <c r="C26" s="7">
        <v>17269774</v>
      </c>
      <c r="D26" s="88">
        <v>24879845</v>
      </c>
      <c r="E26" s="88">
        <v>26876553</v>
      </c>
      <c r="F26" s="89">
        <v>21924632</v>
      </c>
      <c r="G26" s="90">
        <v>31315406</v>
      </c>
      <c r="H26" s="90"/>
    </row>
    <row r="27" spans="1:8" x14ac:dyDescent="0.25">
      <c r="A27" s="10"/>
      <c r="B27" s="11">
        <f>B21+B19+B14+B13+B26+B25+B24</f>
        <v>695419476</v>
      </c>
      <c r="C27" s="11">
        <f t="shared" ref="C27:G27" si="3">C21+C19+C14+C13+C26+C25+C24</f>
        <v>764199467</v>
      </c>
      <c r="D27" s="11">
        <f t="shared" si="3"/>
        <v>793114634</v>
      </c>
      <c r="E27" s="11">
        <f t="shared" si="3"/>
        <v>875073891</v>
      </c>
      <c r="F27" s="11">
        <f t="shared" si="3"/>
        <v>961946514</v>
      </c>
      <c r="G27" s="11">
        <f t="shared" si="3"/>
        <v>1026471278</v>
      </c>
      <c r="H27" s="90"/>
    </row>
    <row r="28" spans="1:8" x14ac:dyDescent="0.25">
      <c r="A28" s="10"/>
      <c r="B28" s="11"/>
      <c r="C28" s="11"/>
      <c r="D28" s="91"/>
      <c r="E28" s="91"/>
      <c r="F28" s="92"/>
      <c r="G28" s="90"/>
      <c r="H28" s="90"/>
    </row>
    <row r="29" spans="1:8" x14ac:dyDescent="0.25">
      <c r="A29" s="38" t="s">
        <v>72</v>
      </c>
      <c r="B29" s="11"/>
      <c r="C29" s="11"/>
      <c r="D29" s="91"/>
      <c r="E29" s="91"/>
      <c r="F29" s="92"/>
      <c r="G29" s="90"/>
      <c r="H29" s="90"/>
    </row>
    <row r="30" spans="1:8" x14ac:dyDescent="0.25">
      <c r="A30" s="39" t="s">
        <v>13</v>
      </c>
      <c r="B30" s="11">
        <f>SUM(B31:B32)</f>
        <v>37554532</v>
      </c>
      <c r="C30" s="11">
        <f t="shared" ref="C30:G30" si="4">SUM(C31:C32)</f>
        <v>38554803</v>
      </c>
      <c r="D30" s="11">
        <f t="shared" si="4"/>
        <v>19083310</v>
      </c>
      <c r="E30" s="11">
        <f t="shared" si="4"/>
        <v>20274953</v>
      </c>
      <c r="F30" s="11">
        <f t="shared" si="4"/>
        <v>29869866</v>
      </c>
      <c r="G30" s="11">
        <f t="shared" si="4"/>
        <v>28387791</v>
      </c>
      <c r="H30" s="90"/>
    </row>
    <row r="31" spans="1:8" x14ac:dyDescent="0.25">
      <c r="A31" s="6" t="s">
        <v>14</v>
      </c>
      <c r="B31" s="7">
        <v>37554532</v>
      </c>
      <c r="C31" s="7">
        <v>38554803</v>
      </c>
      <c r="D31" s="88">
        <v>15000000</v>
      </c>
      <c r="E31" s="88">
        <v>16800000</v>
      </c>
      <c r="F31" s="89">
        <v>25000000</v>
      </c>
      <c r="G31" s="94">
        <v>25000000</v>
      </c>
      <c r="H31" s="90"/>
    </row>
    <row r="32" spans="1:8" x14ac:dyDescent="0.25">
      <c r="A32" s="6" t="s">
        <v>15</v>
      </c>
      <c r="B32" s="7"/>
      <c r="C32" s="7"/>
      <c r="D32" s="88">
        <v>4083310</v>
      </c>
      <c r="E32" s="88">
        <v>3474953</v>
      </c>
      <c r="F32" s="89">
        <v>4869866</v>
      </c>
      <c r="G32" s="94">
        <v>3387791</v>
      </c>
      <c r="H32" s="90"/>
    </row>
    <row r="33" spans="1:8" x14ac:dyDescent="0.25">
      <c r="A33" s="6"/>
      <c r="B33" s="7"/>
      <c r="C33" s="7"/>
      <c r="D33" s="88"/>
      <c r="E33" s="88"/>
      <c r="F33" s="89"/>
      <c r="G33" s="94"/>
      <c r="H33" s="90"/>
    </row>
    <row r="34" spans="1:8" x14ac:dyDescent="0.25">
      <c r="A34" s="6" t="s">
        <v>16</v>
      </c>
      <c r="B34" s="7">
        <v>15324986</v>
      </c>
      <c r="C34" s="7">
        <v>14293410</v>
      </c>
      <c r="D34" s="88">
        <v>12656187</v>
      </c>
      <c r="E34" s="88">
        <v>9865567</v>
      </c>
      <c r="F34" s="89">
        <v>11525072</v>
      </c>
      <c r="G34" s="94">
        <v>14410242</v>
      </c>
      <c r="H34" s="90"/>
    </row>
    <row r="35" spans="1:8" ht="30" x14ac:dyDescent="0.25">
      <c r="A35" s="6" t="s">
        <v>17</v>
      </c>
      <c r="B35" s="7">
        <v>34741290</v>
      </c>
      <c r="C35" s="7">
        <v>43876458</v>
      </c>
      <c r="D35" s="88">
        <v>61370243</v>
      </c>
      <c r="E35" s="88">
        <v>60468831</v>
      </c>
      <c r="F35" s="89">
        <v>70968781</v>
      </c>
      <c r="G35" s="94">
        <v>80202893</v>
      </c>
      <c r="H35" s="90"/>
    </row>
    <row r="36" spans="1:8" x14ac:dyDescent="0.25">
      <c r="A36" s="6" t="s">
        <v>18</v>
      </c>
      <c r="B36" s="7">
        <v>21558124</v>
      </c>
      <c r="C36" s="7">
        <v>25304960</v>
      </c>
      <c r="D36" s="88">
        <v>20105417</v>
      </c>
      <c r="E36" s="88">
        <v>31728688</v>
      </c>
      <c r="F36" s="89">
        <v>16680130</v>
      </c>
      <c r="G36" s="94">
        <v>17885051</v>
      </c>
      <c r="H36" s="90"/>
    </row>
    <row r="37" spans="1:8" x14ac:dyDescent="0.25">
      <c r="A37" s="6" t="s">
        <v>19</v>
      </c>
      <c r="B37" s="7">
        <v>337522969</v>
      </c>
      <c r="C37" s="7">
        <v>367421095</v>
      </c>
      <c r="D37" s="88">
        <v>378730963</v>
      </c>
      <c r="E37" s="88">
        <v>433491445</v>
      </c>
      <c r="F37" s="89">
        <v>498909373</v>
      </c>
      <c r="G37" s="94">
        <v>143457599</v>
      </c>
      <c r="H37" s="90"/>
    </row>
    <row r="38" spans="1:8" x14ac:dyDescent="0.25">
      <c r="A38" s="6" t="s">
        <v>20</v>
      </c>
      <c r="B38" s="7">
        <v>833226</v>
      </c>
      <c r="C38" s="7">
        <v>749481</v>
      </c>
      <c r="D38" s="88">
        <v>851152</v>
      </c>
      <c r="E38" s="88">
        <v>880426</v>
      </c>
      <c r="F38" s="89">
        <v>953922</v>
      </c>
      <c r="G38" s="94">
        <v>1057634</v>
      </c>
      <c r="H38" s="90"/>
    </row>
    <row r="39" spans="1:8" x14ac:dyDescent="0.25">
      <c r="A39" s="6" t="s">
        <v>21</v>
      </c>
      <c r="B39" s="7">
        <v>31918476</v>
      </c>
      <c r="C39" s="7">
        <v>27555764</v>
      </c>
      <c r="D39" s="88">
        <v>28971737</v>
      </c>
      <c r="E39" s="88">
        <v>37047818</v>
      </c>
      <c r="F39" s="89">
        <v>51579442</v>
      </c>
      <c r="G39" s="90">
        <f>53061785+406405000</f>
        <v>459466785</v>
      </c>
      <c r="H39" s="90"/>
    </row>
    <row r="40" spans="1:8" x14ac:dyDescent="0.25">
      <c r="A40" s="6" t="s">
        <v>22</v>
      </c>
      <c r="B40" s="7">
        <v>3400000</v>
      </c>
      <c r="C40" s="7">
        <v>3400000</v>
      </c>
      <c r="D40" s="88">
        <v>3400000</v>
      </c>
      <c r="E40" s="88">
        <v>3400000</v>
      </c>
      <c r="F40" s="89">
        <v>3400000</v>
      </c>
      <c r="G40" s="90">
        <v>3400000</v>
      </c>
      <c r="H40" s="90"/>
    </row>
    <row r="41" spans="1:8" x14ac:dyDescent="0.25">
      <c r="A41" s="6" t="s">
        <v>23</v>
      </c>
      <c r="B41" s="7">
        <v>211412000</v>
      </c>
      <c r="C41" s="7">
        <v>241862000</v>
      </c>
      <c r="D41" s="88">
        <v>266862000</v>
      </c>
      <c r="E41" s="88">
        <v>276806000</v>
      </c>
      <c r="F41" s="89">
        <v>276806000</v>
      </c>
      <c r="G41" s="90">
        <v>276806000</v>
      </c>
      <c r="H41" s="90"/>
    </row>
    <row r="42" spans="1:8" x14ac:dyDescent="0.25">
      <c r="A42" s="6" t="s">
        <v>24</v>
      </c>
      <c r="B42" s="7">
        <v>626240</v>
      </c>
      <c r="C42" s="7">
        <v>626240</v>
      </c>
      <c r="D42" s="88">
        <v>626240</v>
      </c>
      <c r="E42" s="88">
        <v>485000</v>
      </c>
      <c r="F42" s="89">
        <v>485000</v>
      </c>
      <c r="G42" s="90">
        <v>485000</v>
      </c>
      <c r="H42" s="90"/>
    </row>
    <row r="43" spans="1:8" x14ac:dyDescent="0.25">
      <c r="A43" s="6" t="s">
        <v>25</v>
      </c>
      <c r="B43" s="7">
        <v>527633</v>
      </c>
      <c r="C43" s="7">
        <v>555256</v>
      </c>
      <c r="D43" s="88">
        <v>457385</v>
      </c>
      <c r="E43" s="88">
        <v>625163</v>
      </c>
      <c r="F43" s="89">
        <v>768928</v>
      </c>
      <c r="G43" s="90">
        <v>912283</v>
      </c>
      <c r="H43" s="90"/>
    </row>
    <row r="44" spans="1:8" x14ac:dyDescent="0.25">
      <c r="A44" s="10"/>
      <c r="B44" s="11">
        <f>SUM(B34:B43)+B30</f>
        <v>695419476</v>
      </c>
      <c r="C44" s="11">
        <f t="shared" ref="C44:G44" si="5">SUM(C34:C43)+C30</f>
        <v>764199467</v>
      </c>
      <c r="D44" s="11">
        <f t="shared" si="5"/>
        <v>793114634</v>
      </c>
      <c r="E44" s="11">
        <f t="shared" si="5"/>
        <v>875073891</v>
      </c>
      <c r="F44" s="11">
        <f t="shared" si="5"/>
        <v>961946514</v>
      </c>
      <c r="G44" s="11">
        <f t="shared" si="5"/>
        <v>1026471278</v>
      </c>
      <c r="H44" s="90"/>
    </row>
    <row r="45" spans="1:8" x14ac:dyDescent="0.25">
      <c r="A45" s="10"/>
      <c r="B45" s="15">
        <f>B27-B44</f>
        <v>0</v>
      </c>
      <c r="C45" s="15">
        <f t="shared" ref="C45:G45" si="6">C27-C44</f>
        <v>0</v>
      </c>
      <c r="D45" s="15">
        <f t="shared" si="6"/>
        <v>0</v>
      </c>
      <c r="E45" s="15">
        <f t="shared" si="6"/>
        <v>0</v>
      </c>
      <c r="F45" s="15">
        <f t="shared" si="6"/>
        <v>0</v>
      </c>
      <c r="G45" s="15">
        <f t="shared" si="6"/>
        <v>0</v>
      </c>
    </row>
    <row r="46" spans="1:8" ht="15.75" thickBot="1" x14ac:dyDescent="0.3">
      <c r="A46" s="41" t="s">
        <v>73</v>
      </c>
      <c r="B46" s="16">
        <f t="shared" ref="B46:C46" si="7">B13/(B8/10)</f>
        <v>13.813982278138528</v>
      </c>
      <c r="C46" s="16">
        <f t="shared" si="7"/>
        <v>13.958934061107975</v>
      </c>
      <c r="D46" s="16">
        <f>D13/(D8/10)</f>
        <v>13.383009976957606</v>
      </c>
      <c r="E46" s="16">
        <f t="shared" ref="E46:G46" si="8">E13/(E8/10)</f>
        <v>13.611738308603202</v>
      </c>
      <c r="F46" s="16">
        <f t="shared" si="8"/>
        <v>13.80983314532787</v>
      </c>
      <c r="G46" s="16">
        <f t="shared" si="8"/>
        <v>14.168993026238214</v>
      </c>
    </row>
    <row r="47" spans="1:8" s="30" customFormat="1" ht="15.75" x14ac:dyDescent="0.25">
      <c r="A47" s="41" t="s">
        <v>74</v>
      </c>
      <c r="B47" s="95">
        <f>B8/10</f>
        <v>22176000</v>
      </c>
      <c r="C47" s="95">
        <f t="shared" ref="C47:G47" si="9">C8/10</f>
        <v>25502400</v>
      </c>
      <c r="D47" s="95">
        <f t="shared" si="9"/>
        <v>28052640</v>
      </c>
      <c r="E47" s="95">
        <f t="shared" si="9"/>
        <v>30857904</v>
      </c>
      <c r="F47" s="95">
        <f t="shared" si="9"/>
        <v>33943694.399999999</v>
      </c>
      <c r="G47" s="95">
        <f t="shared" si="9"/>
        <v>35640879</v>
      </c>
    </row>
    <row r="48" spans="1:8" ht="15.75" x14ac:dyDescent="0.25">
      <c r="A48" s="17"/>
      <c r="B48" s="18"/>
      <c r="C48" s="18"/>
      <c r="D48" s="19"/>
      <c r="E48" s="20"/>
      <c r="F48" s="21"/>
    </row>
    <row r="49" spans="1:6" ht="15.75" x14ac:dyDescent="0.25">
      <c r="A49" s="17"/>
      <c r="B49" s="18"/>
      <c r="C49" s="18"/>
      <c r="D49" s="20"/>
      <c r="E49" s="20"/>
      <c r="F49" s="22"/>
    </row>
    <row r="50" spans="1:6" ht="15.75" x14ac:dyDescent="0.25">
      <c r="A50" s="23"/>
      <c r="B50" s="24"/>
      <c r="C50" s="24"/>
      <c r="D50" s="25"/>
      <c r="E50" s="25"/>
      <c r="F50" s="26"/>
    </row>
    <row r="51" spans="1:6" ht="16.5" thickBot="1" x14ac:dyDescent="0.3">
      <c r="A51" s="27"/>
      <c r="B51" s="28"/>
      <c r="C51" s="28"/>
      <c r="D51" s="29"/>
      <c r="E51" s="29"/>
      <c r="F51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B35" sqref="B35:G35"/>
    </sheetView>
  </sheetViews>
  <sheetFormatPr defaultRowHeight="15" x14ac:dyDescent="0.25"/>
  <cols>
    <col min="1" max="1" width="42.7109375" style="3" customWidth="1"/>
    <col min="2" max="2" width="16.140625" style="3" customWidth="1"/>
    <col min="3" max="3" width="16" style="3" customWidth="1"/>
    <col min="4" max="6" width="17.28515625" style="3" bestFit="1" customWidth="1"/>
    <col min="7" max="7" width="10.85546875" style="3" bestFit="1" customWidth="1"/>
    <col min="8" max="16384" width="9.140625" style="3"/>
  </cols>
  <sheetData>
    <row r="1" spans="1:7" ht="18.75" x14ac:dyDescent="0.3">
      <c r="A1" s="4" t="s">
        <v>60</v>
      </c>
      <c r="B1" s="4"/>
      <c r="C1" s="4"/>
    </row>
    <row r="2" spans="1:7" ht="15.75" x14ac:dyDescent="0.25">
      <c r="A2" s="72" t="s">
        <v>26</v>
      </c>
    </row>
    <row r="3" spans="1:7" ht="15.75" thickBot="1" x14ac:dyDescent="0.3">
      <c r="A3" s="30" t="s">
        <v>66</v>
      </c>
    </row>
    <row r="4" spans="1:7" x14ac:dyDescent="0.25">
      <c r="A4" s="42"/>
      <c r="B4" s="43">
        <v>2013</v>
      </c>
      <c r="C4" s="43">
        <v>2014</v>
      </c>
      <c r="D4" s="44">
        <v>2015</v>
      </c>
      <c r="E4" s="44">
        <v>2016</v>
      </c>
      <c r="F4" s="45">
        <v>2017</v>
      </c>
      <c r="G4" s="74">
        <v>2018</v>
      </c>
    </row>
    <row r="5" spans="1:7" x14ac:dyDescent="0.25">
      <c r="A5" s="76" t="s">
        <v>75</v>
      </c>
      <c r="B5" s="73"/>
      <c r="C5" s="73"/>
      <c r="D5" s="74"/>
      <c r="E5" s="74"/>
      <c r="F5" s="75"/>
    </row>
    <row r="6" spans="1:7" x14ac:dyDescent="0.25">
      <c r="A6" s="46" t="s">
        <v>27</v>
      </c>
      <c r="B6" s="47">
        <v>1920079</v>
      </c>
      <c r="C6" s="47">
        <v>873746</v>
      </c>
      <c r="D6" s="48">
        <v>1115926</v>
      </c>
      <c r="E6" s="48">
        <v>-669604</v>
      </c>
      <c r="F6" s="49">
        <v>836443</v>
      </c>
    </row>
    <row r="7" spans="1:7" x14ac:dyDescent="0.25">
      <c r="A7" s="46" t="s">
        <v>28</v>
      </c>
      <c r="B7" s="47"/>
      <c r="C7" s="47"/>
      <c r="D7" s="48">
        <v>860550</v>
      </c>
      <c r="E7" s="48">
        <v>104384</v>
      </c>
      <c r="F7" s="49">
        <v>56720</v>
      </c>
    </row>
    <row r="8" spans="1:7" x14ac:dyDescent="0.25">
      <c r="A8" s="46" t="s">
        <v>29</v>
      </c>
      <c r="B8" s="47">
        <v>33149245</v>
      </c>
      <c r="C8" s="47">
        <v>30418694</v>
      </c>
      <c r="D8" s="48">
        <v>24945509</v>
      </c>
      <c r="E8" s="48" t="s">
        <v>30</v>
      </c>
      <c r="F8" s="49" t="s">
        <v>30</v>
      </c>
      <c r="G8" s="83">
        <v>28382695</v>
      </c>
    </row>
    <row r="9" spans="1:7" x14ac:dyDescent="0.25">
      <c r="A9" s="46" t="s">
        <v>90</v>
      </c>
      <c r="B9" s="47"/>
      <c r="C9" s="47"/>
      <c r="D9" s="48"/>
      <c r="E9" s="48"/>
      <c r="F9" s="49"/>
      <c r="G9" s="83">
        <v>-190932</v>
      </c>
    </row>
    <row r="10" spans="1:7" x14ac:dyDescent="0.25">
      <c r="A10" s="46" t="s">
        <v>31</v>
      </c>
      <c r="B10" s="47">
        <v>557267</v>
      </c>
      <c r="C10" s="47">
        <v>949733</v>
      </c>
      <c r="D10" s="48" t="s">
        <v>30</v>
      </c>
      <c r="E10" s="48">
        <v>18739646</v>
      </c>
      <c r="F10" s="49">
        <v>20134844</v>
      </c>
    </row>
    <row r="11" spans="1:7" x14ac:dyDescent="0.25">
      <c r="A11" s="46" t="s">
        <v>32</v>
      </c>
      <c r="B11" s="47">
        <v>0</v>
      </c>
      <c r="C11" s="47">
        <v>1253569</v>
      </c>
      <c r="D11" s="48">
        <v>563692</v>
      </c>
      <c r="E11" s="48">
        <v>1052332</v>
      </c>
      <c r="F11" s="49">
        <v>-283517</v>
      </c>
    </row>
    <row r="12" spans="1:7" x14ac:dyDescent="0.25">
      <c r="A12" s="76" t="s">
        <v>33</v>
      </c>
      <c r="B12" s="51">
        <f>SUM(B13:B16)</f>
        <v>50342551</v>
      </c>
      <c r="C12" s="51">
        <f t="shared" ref="C12:G12" si="0">SUM(C13:C16)</f>
        <v>70904386</v>
      </c>
      <c r="D12" s="51">
        <f t="shared" si="0"/>
        <v>38780010</v>
      </c>
      <c r="E12" s="51">
        <f t="shared" si="0"/>
        <v>64898617</v>
      </c>
      <c r="F12" s="51">
        <f t="shared" si="0"/>
        <v>69512850</v>
      </c>
      <c r="G12" s="51">
        <f t="shared" si="0"/>
        <v>69816402</v>
      </c>
    </row>
    <row r="13" spans="1:7" x14ac:dyDescent="0.25">
      <c r="A13" s="46" t="s">
        <v>34</v>
      </c>
      <c r="B13" s="47">
        <v>-4774138</v>
      </c>
      <c r="C13" s="47">
        <v>16911177</v>
      </c>
      <c r="D13" s="48">
        <v>-3627259</v>
      </c>
      <c r="E13" s="48">
        <v>14183489</v>
      </c>
      <c r="F13" s="49">
        <v>9283409</v>
      </c>
      <c r="G13" s="83">
        <v>-19892474</v>
      </c>
    </row>
    <row r="14" spans="1:7" x14ac:dyDescent="0.25">
      <c r="A14" s="46" t="s">
        <v>35</v>
      </c>
      <c r="B14" s="47">
        <v>52180937</v>
      </c>
      <c r="C14" s="47">
        <v>35394996</v>
      </c>
      <c r="D14" s="48">
        <v>30545998</v>
      </c>
      <c r="E14" s="48">
        <v>39497491</v>
      </c>
      <c r="F14" s="49">
        <v>47644289</v>
      </c>
      <c r="G14" s="83">
        <v>70781039</v>
      </c>
    </row>
    <row r="15" spans="1:7" x14ac:dyDescent="0.25">
      <c r="A15" s="46" t="s">
        <v>36</v>
      </c>
      <c r="B15" s="47">
        <v>10159902</v>
      </c>
      <c r="C15" s="47">
        <v>23900325</v>
      </c>
      <c r="D15" s="48">
        <v>14127892</v>
      </c>
      <c r="E15" s="48">
        <v>17729945</v>
      </c>
      <c r="F15" s="49">
        <v>14480414</v>
      </c>
      <c r="G15" s="83">
        <v>23011156</v>
      </c>
    </row>
    <row r="16" spans="1:7" x14ac:dyDescent="0.25">
      <c r="A16" s="46" t="s">
        <v>37</v>
      </c>
      <c r="B16" s="47">
        <v>-7224150</v>
      </c>
      <c r="C16" s="47">
        <v>-5302112</v>
      </c>
      <c r="D16" s="48">
        <v>-2266621</v>
      </c>
      <c r="E16" s="48">
        <v>-6512308</v>
      </c>
      <c r="F16" s="49">
        <v>-1895262</v>
      </c>
      <c r="G16" s="83">
        <v>-4083319</v>
      </c>
    </row>
    <row r="17" spans="1:7" x14ac:dyDescent="0.25">
      <c r="A17" s="50"/>
      <c r="B17" s="51">
        <f>SUM(B6:B12)</f>
        <v>85969142</v>
      </c>
      <c r="C17" s="51">
        <f t="shared" ref="C17:G17" si="1">SUM(C6:C12)</f>
        <v>104400128</v>
      </c>
      <c r="D17" s="51">
        <f t="shared" si="1"/>
        <v>66265687</v>
      </c>
      <c r="E17" s="51">
        <f t="shared" si="1"/>
        <v>84125375</v>
      </c>
      <c r="F17" s="51">
        <f t="shared" si="1"/>
        <v>90257340</v>
      </c>
      <c r="G17" s="51">
        <f t="shared" si="1"/>
        <v>98008165</v>
      </c>
    </row>
    <row r="18" spans="1:7" x14ac:dyDescent="0.25">
      <c r="A18" s="50"/>
      <c r="B18" s="51"/>
      <c r="C18" s="51"/>
      <c r="D18" s="51"/>
      <c r="E18" s="51"/>
      <c r="F18" s="51"/>
    </row>
    <row r="19" spans="1:7" x14ac:dyDescent="0.25">
      <c r="A19" s="76" t="s">
        <v>76</v>
      </c>
      <c r="B19" s="51">
        <f>SUM(B20:B32)</f>
        <v>18121098</v>
      </c>
      <c r="C19" s="51">
        <f t="shared" ref="C19:G19" si="2">SUM(C20:C32)</f>
        <v>22540053</v>
      </c>
      <c r="D19" s="51">
        <f t="shared" si="2"/>
        <v>16787746</v>
      </c>
      <c r="E19" s="51">
        <f t="shared" si="2"/>
        <v>18858422</v>
      </c>
      <c r="F19" s="51">
        <f t="shared" si="2"/>
        <v>19182698</v>
      </c>
      <c r="G19" s="51">
        <f t="shared" si="2"/>
        <v>23420764</v>
      </c>
    </row>
    <row r="20" spans="1:7" x14ac:dyDescent="0.25">
      <c r="A20" s="46" t="s">
        <v>38</v>
      </c>
      <c r="B20" s="47">
        <v>3370712</v>
      </c>
      <c r="C20" s="47">
        <v>3248816</v>
      </c>
      <c r="D20" s="48">
        <v>3651009</v>
      </c>
      <c r="E20" s="48">
        <v>3825669</v>
      </c>
      <c r="F20" s="49">
        <v>397371</v>
      </c>
      <c r="G20" s="83">
        <v>523887</v>
      </c>
    </row>
    <row r="21" spans="1:7" x14ac:dyDescent="0.25">
      <c r="A21" s="46" t="s">
        <v>39</v>
      </c>
      <c r="B21" s="47">
        <v>2788750</v>
      </c>
      <c r="C21" s="47">
        <v>2604750</v>
      </c>
      <c r="D21" s="48">
        <v>2121750</v>
      </c>
      <c r="E21" s="48">
        <v>2246333</v>
      </c>
      <c r="F21" s="49">
        <v>3093500</v>
      </c>
      <c r="G21" s="83">
        <v>3854800</v>
      </c>
    </row>
    <row r="22" spans="1:7" x14ac:dyDescent="0.25">
      <c r="A22" s="46" t="s">
        <v>40</v>
      </c>
      <c r="B22" s="47">
        <v>210000</v>
      </c>
      <c r="C22" s="47">
        <v>103500</v>
      </c>
      <c r="D22" s="48">
        <v>155250</v>
      </c>
      <c r="E22" s="48">
        <v>373750</v>
      </c>
      <c r="F22" s="49">
        <v>322000</v>
      </c>
      <c r="G22" s="83">
        <v>422500</v>
      </c>
    </row>
    <row r="23" spans="1:7" x14ac:dyDescent="0.25">
      <c r="A23" s="46" t="s">
        <v>41</v>
      </c>
      <c r="B23" s="47"/>
      <c r="C23" s="47">
        <v>3500000</v>
      </c>
      <c r="D23" s="48">
        <v>3000000</v>
      </c>
      <c r="E23" s="48" t="s">
        <v>30</v>
      </c>
      <c r="F23" s="49" t="s">
        <v>30</v>
      </c>
    </row>
    <row r="24" spans="1:7" x14ac:dyDescent="0.25">
      <c r="A24" s="46" t="s">
        <v>42</v>
      </c>
      <c r="B24" s="47">
        <v>1961320</v>
      </c>
      <c r="C24" s="47">
        <v>2015883</v>
      </c>
      <c r="D24" s="48">
        <v>1799099</v>
      </c>
      <c r="E24" s="48">
        <v>2101895</v>
      </c>
      <c r="F24" s="49">
        <v>3004691</v>
      </c>
      <c r="G24" s="83">
        <v>641925</v>
      </c>
    </row>
    <row r="25" spans="1:7" x14ac:dyDescent="0.25">
      <c r="A25" s="46" t="s">
        <v>43</v>
      </c>
      <c r="B25" s="47"/>
      <c r="C25" s="47"/>
      <c r="D25" s="48">
        <v>400000</v>
      </c>
      <c r="E25" s="48">
        <v>500000</v>
      </c>
      <c r="F25" s="49">
        <v>1000000</v>
      </c>
    </row>
    <row r="26" spans="1:7" x14ac:dyDescent="0.25">
      <c r="A26" s="46" t="s">
        <v>44</v>
      </c>
      <c r="B26" s="47">
        <v>2097856</v>
      </c>
      <c r="C26" s="47">
        <v>897320</v>
      </c>
      <c r="D26" s="48">
        <v>838512</v>
      </c>
      <c r="E26" s="48">
        <v>1312356</v>
      </c>
      <c r="F26" s="49">
        <v>1008866</v>
      </c>
      <c r="G26" s="83">
        <v>1388178</v>
      </c>
    </row>
    <row r="27" spans="1:7" x14ac:dyDescent="0.25">
      <c r="A27" s="46" t="s">
        <v>62</v>
      </c>
      <c r="B27" s="47">
        <v>265000</v>
      </c>
      <c r="C27" s="47">
        <v>406000</v>
      </c>
      <c r="D27" s="48"/>
      <c r="E27" s="48"/>
      <c r="F27" s="49"/>
    </row>
    <row r="28" spans="1:7" x14ac:dyDescent="0.25">
      <c r="A28" s="46" t="s">
        <v>45</v>
      </c>
      <c r="B28" s="47">
        <v>5250295</v>
      </c>
      <c r="C28" s="47">
        <v>5014421</v>
      </c>
      <c r="D28" s="48">
        <v>4355130</v>
      </c>
      <c r="E28" s="48">
        <v>4998419</v>
      </c>
      <c r="F28" s="49" t="s">
        <v>30</v>
      </c>
      <c r="G28" s="83">
        <v>8207672</v>
      </c>
    </row>
    <row r="29" spans="1:7" x14ac:dyDescent="0.25">
      <c r="A29" s="46" t="s">
        <v>46</v>
      </c>
      <c r="B29" s="47"/>
      <c r="C29" s="47"/>
      <c r="D29" s="48" t="s">
        <v>30</v>
      </c>
      <c r="E29" s="48">
        <v>3500000</v>
      </c>
      <c r="F29" s="49">
        <v>4600000</v>
      </c>
      <c r="G29" s="83">
        <v>5600000</v>
      </c>
    </row>
    <row r="30" spans="1:7" x14ac:dyDescent="0.25">
      <c r="A30" s="46" t="s">
        <v>63</v>
      </c>
      <c r="B30" s="47"/>
      <c r="C30" s="47">
        <v>2000000</v>
      </c>
      <c r="D30" s="48"/>
      <c r="E30" s="48"/>
      <c r="F30" s="49"/>
      <c r="G30" s="83">
        <v>2000000</v>
      </c>
    </row>
    <row r="31" spans="1:7" x14ac:dyDescent="0.25">
      <c r="A31" s="46" t="s">
        <v>64</v>
      </c>
      <c r="B31" s="47"/>
      <c r="C31" s="47">
        <v>1500000</v>
      </c>
      <c r="D31" s="48"/>
      <c r="E31" s="48"/>
      <c r="F31" s="49"/>
    </row>
    <row r="32" spans="1:7" x14ac:dyDescent="0.25">
      <c r="A32" s="46" t="s">
        <v>47</v>
      </c>
      <c r="B32" s="47">
        <v>2177165</v>
      </c>
      <c r="C32" s="47">
        <v>1249363</v>
      </c>
      <c r="D32" s="48">
        <v>466996</v>
      </c>
      <c r="E32" s="48" t="s">
        <v>30</v>
      </c>
      <c r="F32" s="49">
        <v>5756270</v>
      </c>
      <c r="G32" s="83">
        <v>781802</v>
      </c>
    </row>
    <row r="33" spans="1:7" x14ac:dyDescent="0.25">
      <c r="A33" s="46"/>
      <c r="B33" s="47"/>
      <c r="C33" s="47"/>
      <c r="D33" s="48"/>
      <c r="E33" s="48"/>
      <c r="F33" s="77"/>
    </row>
    <row r="34" spans="1:7" x14ac:dyDescent="0.25">
      <c r="A34" s="41" t="s">
        <v>77</v>
      </c>
      <c r="B34" s="51">
        <f>B17-B19</f>
        <v>67848044</v>
      </c>
      <c r="C34" s="51">
        <f t="shared" ref="C34:G34" si="3">C17-C19</f>
        <v>81860075</v>
      </c>
      <c r="D34" s="51">
        <f t="shared" si="3"/>
        <v>49477941</v>
      </c>
      <c r="E34" s="51">
        <f t="shared" si="3"/>
        <v>65266953</v>
      </c>
      <c r="F34" s="51">
        <f t="shared" si="3"/>
        <v>71074642</v>
      </c>
      <c r="G34" s="51">
        <f t="shared" si="3"/>
        <v>74587401</v>
      </c>
    </row>
    <row r="35" spans="1:7" x14ac:dyDescent="0.25">
      <c r="A35" s="36" t="s">
        <v>78</v>
      </c>
      <c r="B35" s="47">
        <f>B36+B37</f>
        <v>24970100</v>
      </c>
      <c r="C35" s="47">
        <f t="shared" ref="C35:G35" si="4">C36+C37</f>
        <v>29922000</v>
      </c>
      <c r="D35" s="47">
        <f t="shared" si="4"/>
        <v>17284300</v>
      </c>
      <c r="E35" s="47">
        <f t="shared" si="4"/>
        <v>20666000</v>
      </c>
      <c r="F35" s="47">
        <f t="shared" si="4"/>
        <v>22347600</v>
      </c>
      <c r="G35" s="47">
        <f t="shared" si="4"/>
        <v>21376945</v>
      </c>
    </row>
    <row r="36" spans="1:7" x14ac:dyDescent="0.25">
      <c r="A36" s="99" t="s">
        <v>92</v>
      </c>
      <c r="B36" s="47">
        <v>24970100</v>
      </c>
      <c r="C36" s="47">
        <v>29922000</v>
      </c>
      <c r="D36" s="48">
        <v>17284300</v>
      </c>
      <c r="E36" s="48">
        <v>20666000</v>
      </c>
      <c r="F36" s="49">
        <v>22347600</v>
      </c>
      <c r="G36" s="83">
        <v>21376945</v>
      </c>
    </row>
    <row r="37" spans="1:7" x14ac:dyDescent="0.25">
      <c r="A37" s="99" t="s">
        <v>93</v>
      </c>
      <c r="B37" s="47"/>
      <c r="C37" s="47"/>
      <c r="D37" s="48"/>
      <c r="E37" s="48"/>
      <c r="F37" s="77"/>
      <c r="G37" s="83"/>
    </row>
    <row r="38" spans="1:7" x14ac:dyDescent="0.25">
      <c r="A38" s="36"/>
      <c r="B38" s="47"/>
      <c r="C38" s="47"/>
      <c r="D38" s="48"/>
      <c r="E38" s="48"/>
      <c r="F38" s="77"/>
      <c r="G38" s="83"/>
    </row>
    <row r="39" spans="1:7" x14ac:dyDescent="0.25">
      <c r="A39" s="41" t="s">
        <v>79</v>
      </c>
      <c r="B39" s="51">
        <f>B34-B35</f>
        <v>42877944</v>
      </c>
      <c r="C39" s="51">
        <f t="shared" ref="C39:G39" si="5">C34-C35</f>
        <v>51938075</v>
      </c>
      <c r="D39" s="51">
        <f t="shared" si="5"/>
        <v>32193641</v>
      </c>
      <c r="E39" s="51">
        <f t="shared" si="5"/>
        <v>44600953</v>
      </c>
      <c r="F39" s="51">
        <f t="shared" si="5"/>
        <v>48727042</v>
      </c>
      <c r="G39" s="51">
        <f t="shared" si="5"/>
        <v>53210456</v>
      </c>
    </row>
    <row r="40" spans="1:7" x14ac:dyDescent="0.25">
      <c r="A40" s="78"/>
      <c r="B40" s="51"/>
      <c r="C40" s="51"/>
      <c r="D40" s="51"/>
      <c r="E40" s="51"/>
      <c r="F40" s="51"/>
    </row>
    <row r="41" spans="1:7" ht="15.75" thickBot="1" x14ac:dyDescent="0.3">
      <c r="A41" s="41" t="s">
        <v>80</v>
      </c>
      <c r="B41" s="52">
        <f>B39/('1'!B8/10)</f>
        <v>1.9335292207792207</v>
      </c>
      <c r="C41" s="52">
        <f>C39/('1'!C8/10)</f>
        <v>2.0365955753184015</v>
      </c>
      <c r="D41" s="52">
        <f>D39/('1'!D8/10)</f>
        <v>1.1476153759503562</v>
      </c>
      <c r="E41" s="52">
        <f>E39/('1'!E8/10)</f>
        <v>1.4453656022781067</v>
      </c>
      <c r="F41" s="52">
        <f>F39/('1'!F8/10)</f>
        <v>1.4355255920522312</v>
      </c>
      <c r="G41" s="52">
        <f>G39/('1'!G8/10)</f>
        <v>1.4929613829108985</v>
      </c>
    </row>
    <row r="42" spans="1:7" ht="15.75" x14ac:dyDescent="0.25">
      <c r="A42" s="79" t="s">
        <v>81</v>
      </c>
      <c r="B42" s="53">
        <v>22176000</v>
      </c>
      <c r="C42" s="53">
        <v>25502400</v>
      </c>
      <c r="D42" s="1">
        <v>28052640</v>
      </c>
      <c r="E42" s="1">
        <v>30857904</v>
      </c>
      <c r="F42" s="1">
        <v>33943694.399999999</v>
      </c>
      <c r="G42" s="3">
        <f>'1'!C8/10</f>
        <v>25502400</v>
      </c>
    </row>
    <row r="43" spans="1:7" ht="15.75" x14ac:dyDescent="0.25">
      <c r="A43" s="54"/>
      <c r="B43" s="55"/>
      <c r="C43" s="55"/>
      <c r="D43" s="56"/>
      <c r="E43" s="56"/>
      <c r="F43" s="57"/>
    </row>
    <row r="44" spans="1:7" ht="15.75" x14ac:dyDescent="0.25">
      <c r="A44" s="54"/>
      <c r="B44" s="55"/>
      <c r="C44" s="55"/>
      <c r="D44" s="58"/>
      <c r="E44" s="56"/>
      <c r="F44" s="59"/>
    </row>
    <row r="45" spans="1:7" ht="15.75" x14ac:dyDescent="0.25">
      <c r="A45" s="54"/>
      <c r="B45" s="55"/>
      <c r="C45" s="55"/>
      <c r="D45" s="56"/>
      <c r="E45" s="58"/>
      <c r="F45" s="59"/>
    </row>
    <row r="46" spans="1:7" ht="15.75" x14ac:dyDescent="0.25">
      <c r="A46" s="60"/>
      <c r="B46" s="61"/>
      <c r="C46" s="61"/>
      <c r="D46" s="62"/>
      <c r="E46" s="62"/>
      <c r="F46" s="63"/>
    </row>
    <row r="47" spans="1:7" ht="15.75" x14ac:dyDescent="0.25">
      <c r="A47" s="60"/>
      <c r="B47" s="61"/>
      <c r="C47" s="61"/>
      <c r="D47" s="62"/>
      <c r="E47" s="62"/>
      <c r="F47" s="63"/>
    </row>
    <row r="48" spans="1:7" ht="15.75" x14ac:dyDescent="0.25">
      <c r="A48" s="54"/>
      <c r="B48" s="55"/>
      <c r="C48" s="55"/>
      <c r="D48" s="56"/>
      <c r="E48" s="56"/>
      <c r="F48" s="57"/>
    </row>
    <row r="49" spans="1:6" ht="15.75" x14ac:dyDescent="0.25">
      <c r="A49" s="54"/>
      <c r="B49" s="64"/>
      <c r="C49" s="64"/>
      <c r="D49" s="56"/>
      <c r="E49" s="56"/>
      <c r="F49" s="57"/>
    </row>
    <row r="50" spans="1:6" ht="15.75" x14ac:dyDescent="0.25">
      <c r="A50" s="54"/>
      <c r="B50" s="64"/>
      <c r="C50" s="64"/>
      <c r="D50" s="56"/>
      <c r="E50" s="56"/>
      <c r="F50" s="57"/>
    </row>
    <row r="51" spans="1:6" ht="15.75" x14ac:dyDescent="0.25">
      <c r="A51" s="60"/>
      <c r="B51" s="65"/>
      <c r="C51" s="65"/>
      <c r="D51" s="58"/>
      <c r="E51" s="62"/>
      <c r="F51" s="63"/>
    </row>
    <row r="52" spans="1:6" ht="16.5" thickBot="1" x14ac:dyDescent="0.3">
      <c r="A52" s="54"/>
      <c r="B52" s="64"/>
      <c r="C52" s="64"/>
      <c r="D52" s="56"/>
      <c r="E52" s="56"/>
      <c r="F52" s="57"/>
    </row>
    <row r="53" spans="1:6" ht="16.5" thickBot="1" x14ac:dyDescent="0.3">
      <c r="A53" s="60"/>
      <c r="B53" s="65"/>
      <c r="C53" s="65"/>
      <c r="D53" s="66"/>
      <c r="E53" s="67"/>
      <c r="F53" s="68"/>
    </row>
    <row r="54" spans="1:6" ht="16.5" thickBot="1" x14ac:dyDescent="0.3">
      <c r="A54" s="69"/>
      <c r="B54" s="70"/>
      <c r="C54" s="70"/>
      <c r="D54" s="71"/>
      <c r="E54" s="71"/>
      <c r="F54" s="7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pane xSplit="1" ySplit="4" topLeftCell="F17" activePane="bottomRight" state="frozen"/>
      <selection pane="topRight" activeCell="B1" sqref="B1"/>
      <selection pane="bottomLeft" activeCell="A5" sqref="A5"/>
      <selection pane="bottomRight" activeCell="I30" sqref="I30"/>
    </sheetView>
  </sheetViews>
  <sheetFormatPr defaultRowHeight="15" x14ac:dyDescent="0.25"/>
  <cols>
    <col min="1" max="1" width="52" style="1" customWidth="1"/>
    <col min="2" max="3" width="14.85546875" style="1" customWidth="1"/>
    <col min="4" max="5" width="18.140625" style="1" bestFit="1" customWidth="1"/>
    <col min="6" max="6" width="14.5703125" style="1" bestFit="1" customWidth="1"/>
    <col min="7" max="7" width="11.85546875" style="1" bestFit="1" customWidth="1"/>
    <col min="8" max="16384" width="9.140625" style="1"/>
  </cols>
  <sheetData>
    <row r="1" spans="1:7" ht="18.75" x14ac:dyDescent="0.3">
      <c r="A1" s="4" t="s">
        <v>60</v>
      </c>
      <c r="B1" s="4"/>
      <c r="C1" s="4"/>
    </row>
    <row r="2" spans="1:7" ht="15.75" x14ac:dyDescent="0.25">
      <c r="A2" s="72" t="s">
        <v>48</v>
      </c>
    </row>
    <row r="3" spans="1:7" ht="15.75" thickBot="1" x14ac:dyDescent="0.3">
      <c r="A3" s="30" t="s">
        <v>66</v>
      </c>
    </row>
    <row r="4" spans="1:7" x14ac:dyDescent="0.25">
      <c r="A4" s="5"/>
      <c r="B4" s="84">
        <v>2013</v>
      </c>
      <c r="C4" s="84">
        <v>2014</v>
      </c>
      <c r="D4" s="85">
        <v>2015</v>
      </c>
      <c r="E4" s="85">
        <v>2016</v>
      </c>
      <c r="F4" s="86">
        <v>2017</v>
      </c>
      <c r="G4" s="98">
        <v>2018</v>
      </c>
    </row>
    <row r="5" spans="1:7" x14ac:dyDescent="0.25">
      <c r="A5" s="41" t="s">
        <v>82</v>
      </c>
      <c r="B5" s="31"/>
      <c r="C5" s="31"/>
      <c r="D5" s="32"/>
      <c r="E5" s="32"/>
      <c r="F5" s="33"/>
    </row>
    <row r="6" spans="1:7" x14ac:dyDescent="0.25">
      <c r="A6" s="6" t="s">
        <v>49</v>
      </c>
      <c r="B6" s="14">
        <v>408450051</v>
      </c>
      <c r="C6" s="14">
        <v>433278431</v>
      </c>
      <c r="D6" s="8">
        <v>483637709</v>
      </c>
      <c r="E6" s="8">
        <v>449983554</v>
      </c>
      <c r="F6" s="9">
        <v>549639085</v>
      </c>
      <c r="G6" s="96">
        <v>459910892</v>
      </c>
    </row>
    <row r="7" spans="1:7" x14ac:dyDescent="0.25">
      <c r="A7" s="6" t="s">
        <v>50</v>
      </c>
      <c r="B7" s="14">
        <v>-13195725</v>
      </c>
      <c r="C7" s="14">
        <v>-16713126</v>
      </c>
      <c r="D7" s="8">
        <v>-37245191</v>
      </c>
      <c r="E7" s="8">
        <v>-14435737</v>
      </c>
      <c r="F7" s="9">
        <v>-27518455</v>
      </c>
      <c r="G7" s="96">
        <v>-19069877</v>
      </c>
    </row>
    <row r="8" spans="1:7" x14ac:dyDescent="0.25">
      <c r="A8" s="6" t="s">
        <v>51</v>
      </c>
      <c r="B8" s="14">
        <v>-294528380</v>
      </c>
      <c r="C8" s="14">
        <v>-353715199</v>
      </c>
      <c r="D8" s="8">
        <v>-424377153</v>
      </c>
      <c r="E8" s="8">
        <v>-355897192</v>
      </c>
      <c r="F8" s="9">
        <v>-427999895</v>
      </c>
      <c r="G8" s="96">
        <v>-357445017</v>
      </c>
    </row>
    <row r="9" spans="1:7" x14ac:dyDescent="0.25">
      <c r="A9" s="10"/>
      <c r="B9" s="80">
        <f>SUM(B6:B8)</f>
        <v>100725946</v>
      </c>
      <c r="C9" s="80">
        <f>SUM(C6:C8)</f>
        <v>62850106</v>
      </c>
      <c r="D9" s="80">
        <f t="shared" ref="D9:G9" si="0">SUM(D6:D8)</f>
        <v>22015365</v>
      </c>
      <c r="E9" s="80">
        <f t="shared" si="0"/>
        <v>79650625</v>
      </c>
      <c r="F9" s="80">
        <f t="shared" si="0"/>
        <v>94120735</v>
      </c>
      <c r="G9" s="80">
        <f t="shared" si="0"/>
        <v>83395998</v>
      </c>
    </row>
    <row r="10" spans="1:7" x14ac:dyDescent="0.25">
      <c r="A10" s="41" t="s">
        <v>83</v>
      </c>
      <c r="B10" s="80"/>
      <c r="C10" s="80"/>
      <c r="D10" s="12"/>
      <c r="E10" s="12"/>
      <c r="F10" s="13"/>
    </row>
    <row r="11" spans="1:7" x14ac:dyDescent="0.25">
      <c r="A11" s="6" t="s">
        <v>52</v>
      </c>
      <c r="B11" s="14">
        <v>-7755505</v>
      </c>
      <c r="C11" s="14">
        <v>-977963</v>
      </c>
      <c r="D11" s="8">
        <v>-5855411</v>
      </c>
      <c r="E11" s="8">
        <v>-13245968</v>
      </c>
      <c r="F11" s="9">
        <v>-22750211</v>
      </c>
      <c r="G11" s="1">
        <v>-9764562</v>
      </c>
    </row>
    <row r="12" spans="1:7" x14ac:dyDescent="0.25">
      <c r="A12" s="6" t="s">
        <v>53</v>
      </c>
      <c r="B12" s="14">
        <v>194302</v>
      </c>
      <c r="C12" s="14">
        <v>326254</v>
      </c>
      <c r="D12" s="8">
        <v>84308</v>
      </c>
      <c r="E12" s="8">
        <v>171468</v>
      </c>
      <c r="F12" s="9">
        <v>2462317</v>
      </c>
      <c r="G12" s="1">
        <v>74547</v>
      </c>
    </row>
    <row r="13" spans="1:7" x14ac:dyDescent="0.25">
      <c r="A13" s="6" t="s">
        <v>91</v>
      </c>
      <c r="B13" s="14"/>
      <c r="C13" s="14"/>
      <c r="D13" s="8"/>
      <c r="E13" s="8"/>
      <c r="F13" s="9"/>
      <c r="G13" s="1">
        <v>237015</v>
      </c>
    </row>
    <row r="14" spans="1:7" x14ac:dyDescent="0.25">
      <c r="A14" s="6" t="s">
        <v>54</v>
      </c>
      <c r="B14" s="14"/>
      <c r="C14" s="14"/>
      <c r="D14" s="81" t="s">
        <v>30</v>
      </c>
      <c r="E14" s="81" t="s">
        <v>30</v>
      </c>
      <c r="F14" s="9">
        <v>-9594913</v>
      </c>
      <c r="G14" s="1">
        <v>1482075</v>
      </c>
    </row>
    <row r="15" spans="1:7" x14ac:dyDescent="0.25">
      <c r="A15" s="6"/>
      <c r="B15" s="14"/>
      <c r="C15" s="14"/>
      <c r="D15" s="81"/>
      <c r="E15" s="81"/>
      <c r="F15" s="9"/>
      <c r="G15" s="1">
        <v>-31505000</v>
      </c>
    </row>
    <row r="16" spans="1:7" x14ac:dyDescent="0.25">
      <c r="A16" s="6" t="s">
        <v>55</v>
      </c>
      <c r="B16" s="14">
        <v>-45000000</v>
      </c>
      <c r="C16" s="14">
        <v>-30000000</v>
      </c>
      <c r="D16" s="8">
        <v>-25000000</v>
      </c>
      <c r="E16" s="8">
        <v>-9944000</v>
      </c>
      <c r="F16" s="82" t="s">
        <v>30</v>
      </c>
    </row>
    <row r="17" spans="1:7" x14ac:dyDescent="0.25">
      <c r="A17" s="6" t="s">
        <v>56</v>
      </c>
      <c r="B17" s="14">
        <v>-6007000</v>
      </c>
      <c r="C17" s="14">
        <v>-1000271</v>
      </c>
      <c r="D17" s="8">
        <v>19471493</v>
      </c>
      <c r="E17" s="8">
        <v>-1191643</v>
      </c>
      <c r="F17" s="82" t="s">
        <v>30</v>
      </c>
    </row>
    <row r="18" spans="1:7" x14ac:dyDescent="0.25">
      <c r="A18" s="6" t="s">
        <v>57</v>
      </c>
      <c r="B18" s="14"/>
      <c r="C18" s="14"/>
      <c r="D18" s="8">
        <v>-11299610</v>
      </c>
      <c r="E18" s="81" t="s">
        <v>30</v>
      </c>
      <c r="F18" s="82" t="s">
        <v>30</v>
      </c>
    </row>
    <row r="19" spans="1:7" x14ac:dyDescent="0.25">
      <c r="A19" s="10"/>
      <c r="B19" s="80">
        <f>SUM(B11:B18)</f>
        <v>-58568203</v>
      </c>
      <c r="C19" s="80">
        <f>SUM(C11:C18)</f>
        <v>-31651980</v>
      </c>
      <c r="D19" s="98">
        <f t="shared" ref="D19:F19" si="1">SUM(D11:D18)</f>
        <v>-22599220</v>
      </c>
      <c r="E19" s="98">
        <f t="shared" si="1"/>
        <v>-24210143</v>
      </c>
      <c r="F19" s="98">
        <f t="shared" si="1"/>
        <v>-29882807</v>
      </c>
      <c r="G19" s="98">
        <f>SUM(G11:G18)</f>
        <v>-39475925</v>
      </c>
    </row>
    <row r="20" spans="1:7" x14ac:dyDescent="0.25">
      <c r="A20" s="41" t="s">
        <v>84</v>
      </c>
      <c r="B20" s="80"/>
      <c r="C20" s="80"/>
      <c r="D20" s="81"/>
      <c r="E20" s="12"/>
      <c r="F20" s="13"/>
    </row>
    <row r="21" spans="1:7" x14ac:dyDescent="0.25">
      <c r="A21" s="6" t="s">
        <v>58</v>
      </c>
      <c r="B21" s="14"/>
      <c r="C21" s="14">
        <v>-1300000</v>
      </c>
      <c r="D21" s="8">
        <v>10880000</v>
      </c>
      <c r="E21" s="8">
        <v>-680000</v>
      </c>
      <c r="F21" s="9">
        <v>1180000</v>
      </c>
      <c r="G21" s="1">
        <v>-7500000</v>
      </c>
    </row>
    <row r="22" spans="1:7" x14ac:dyDescent="0.25">
      <c r="A22" s="6" t="s">
        <v>59</v>
      </c>
      <c r="B22" s="14"/>
      <c r="C22" s="14"/>
      <c r="D22" s="8">
        <v>-10880000</v>
      </c>
      <c r="E22" s="81"/>
      <c r="F22" s="82"/>
      <c r="G22" s="1">
        <v>-16971848</v>
      </c>
    </row>
    <row r="23" spans="1:7" x14ac:dyDescent="0.25">
      <c r="A23" s="10"/>
      <c r="B23" s="80">
        <f>B21+B22</f>
        <v>0</v>
      </c>
      <c r="C23" s="80">
        <f>C21+C22</f>
        <v>-1300000</v>
      </c>
      <c r="D23" s="80">
        <f t="shared" ref="D23:G23" si="2">D21+D22</f>
        <v>0</v>
      </c>
      <c r="E23" s="80">
        <f t="shared" si="2"/>
        <v>-680000</v>
      </c>
      <c r="F23" s="80">
        <f t="shared" si="2"/>
        <v>1180000</v>
      </c>
      <c r="G23" s="80">
        <f t="shared" si="2"/>
        <v>-24471848</v>
      </c>
    </row>
    <row r="24" spans="1:7" x14ac:dyDescent="0.25">
      <c r="A24" s="10"/>
      <c r="B24" s="80"/>
      <c r="C24" s="80"/>
      <c r="D24" s="12"/>
      <c r="E24" s="12"/>
      <c r="F24" s="13"/>
    </row>
    <row r="25" spans="1:7" x14ac:dyDescent="0.25">
      <c r="A25" s="30" t="s">
        <v>85</v>
      </c>
      <c r="B25" s="80">
        <f>B9+B19+B23</f>
        <v>42157743</v>
      </c>
      <c r="C25" s="80">
        <f>C9+C19+C23</f>
        <v>29898126</v>
      </c>
      <c r="D25" s="12">
        <v>11309868</v>
      </c>
      <c r="E25" s="12">
        <v>54760482</v>
      </c>
      <c r="F25" s="13">
        <v>65417928</v>
      </c>
      <c r="G25" s="97">
        <f>G9+G19+G23</f>
        <v>19448225</v>
      </c>
    </row>
    <row r="26" spans="1:7" x14ac:dyDescent="0.25">
      <c r="A26" s="79" t="s">
        <v>86</v>
      </c>
      <c r="B26" s="14">
        <v>295365226</v>
      </c>
      <c r="C26" s="14">
        <v>337522969</v>
      </c>
      <c r="D26" s="8">
        <v>367421095</v>
      </c>
      <c r="E26" s="8">
        <v>378730963</v>
      </c>
      <c r="F26" s="9">
        <v>433491445</v>
      </c>
      <c r="G26" s="1">
        <v>124009373</v>
      </c>
    </row>
    <row r="27" spans="1:7" x14ac:dyDescent="0.25">
      <c r="A27" s="41" t="s">
        <v>87</v>
      </c>
      <c r="B27" s="80">
        <f>B25+B26</f>
        <v>337522969</v>
      </c>
      <c r="C27" s="80">
        <f>C25+C26</f>
        <v>367421095</v>
      </c>
      <c r="D27" s="80">
        <f t="shared" ref="D27:G27" si="3">D25+D26</f>
        <v>378730963</v>
      </c>
      <c r="E27" s="80">
        <f t="shared" si="3"/>
        <v>433491445</v>
      </c>
      <c r="F27" s="80">
        <f t="shared" si="3"/>
        <v>498909373</v>
      </c>
      <c r="G27" s="80">
        <f t="shared" si="3"/>
        <v>143457598</v>
      </c>
    </row>
    <row r="28" spans="1:7" x14ac:dyDescent="0.25">
      <c r="A28" s="10"/>
      <c r="B28" s="80"/>
      <c r="C28" s="80"/>
      <c r="D28" s="12"/>
      <c r="E28" s="12"/>
      <c r="F28" s="40"/>
    </row>
    <row r="29" spans="1:7" ht="15.75" thickBot="1" x14ac:dyDescent="0.3">
      <c r="A29" s="41" t="s">
        <v>88</v>
      </c>
      <c r="B29" s="16">
        <f>B9/('1'!B8/10)</f>
        <v>4.5421151695526696</v>
      </c>
      <c r="C29" s="16">
        <f>C9/('1'!C8/10)</f>
        <v>2.4644780883367838</v>
      </c>
      <c r="D29" s="16">
        <f>D9/('1'!D8/10)</f>
        <v>0.78478763496055981</v>
      </c>
      <c r="E29" s="16">
        <f>E9/('1'!E8/10)</f>
        <v>2.581206584867203</v>
      </c>
      <c r="F29" s="16">
        <f>F9/('1'!F8/10)</f>
        <v>2.772848879996987</v>
      </c>
      <c r="G29" s="16">
        <f>G9/('1'!G8/10)</f>
        <v>2.33989734091575</v>
      </c>
    </row>
    <row r="30" spans="1:7" x14ac:dyDescent="0.25">
      <c r="A30" s="41" t="s">
        <v>89</v>
      </c>
      <c r="B30" s="2">
        <v>22176000</v>
      </c>
      <c r="C30" s="2">
        <v>25502400</v>
      </c>
      <c r="D30" s="2">
        <v>28052640</v>
      </c>
      <c r="E30" s="2">
        <v>30857904</v>
      </c>
      <c r="F30" s="2">
        <v>33943694.399999999</v>
      </c>
      <c r="G30" s="1">
        <f>'1'!C8/10</f>
        <v>25502400</v>
      </c>
    </row>
    <row r="31" spans="1:7" ht="15.75" x14ac:dyDescent="0.25">
      <c r="A31" s="60"/>
      <c r="B31" s="65"/>
      <c r="C31" s="65"/>
      <c r="D31" s="62"/>
      <c r="E31" s="62"/>
      <c r="F31" s="63"/>
    </row>
    <row r="32" spans="1:7" ht="15.75" x14ac:dyDescent="0.25">
      <c r="A32" s="60"/>
      <c r="B32" s="65"/>
      <c r="C32" s="65"/>
      <c r="D32" s="62"/>
      <c r="E32" s="62"/>
      <c r="F32" s="63"/>
    </row>
    <row r="33" spans="1:6" ht="15.75" x14ac:dyDescent="0.25">
      <c r="A33" s="17"/>
      <c r="B33" s="18"/>
      <c r="C33" s="18"/>
      <c r="D33" s="20"/>
      <c r="E33" s="20"/>
      <c r="F33" s="22"/>
    </row>
    <row r="34" spans="1:6" ht="15.75" x14ac:dyDescent="0.25">
      <c r="A34" s="23"/>
      <c r="B34" s="24"/>
      <c r="C34" s="24"/>
      <c r="D34" s="25"/>
      <c r="E34" s="25"/>
      <c r="F34" s="26"/>
    </row>
    <row r="35" spans="1:6" ht="16.5" thickBot="1" x14ac:dyDescent="0.3">
      <c r="A35" s="27"/>
      <c r="B35" s="28"/>
      <c r="C35" s="28"/>
      <c r="D35" s="29"/>
      <c r="E35" s="29"/>
      <c r="F35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2020-04-12T05:55:32Z</dcterms:modified>
</cp:coreProperties>
</file>