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A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D49" i="1"/>
  <c r="E49" i="1"/>
  <c r="F49" i="1"/>
  <c r="G49" i="1"/>
  <c r="H49" i="1"/>
  <c r="I49" i="1"/>
  <c r="B49" i="1"/>
  <c r="I47" i="3" l="1"/>
  <c r="I40" i="3"/>
  <c r="I30" i="3"/>
  <c r="I17" i="3"/>
  <c r="I35" i="2"/>
  <c r="I33" i="2"/>
  <c r="I27" i="2"/>
  <c r="I9" i="2"/>
  <c r="I13" i="2" s="1"/>
  <c r="I40" i="1"/>
  <c r="I33" i="1"/>
  <c r="I27" i="1"/>
  <c r="I16" i="1"/>
  <c r="I22" i="1" s="1"/>
  <c r="I13" i="1"/>
  <c r="I9" i="1"/>
  <c r="I6" i="1"/>
  <c r="I31" i="3" l="1"/>
  <c r="I53" i="3" s="1"/>
  <c r="I49" i="3"/>
  <c r="I52" i="3" s="1"/>
  <c r="G5" i="4"/>
  <c r="I48" i="1"/>
  <c r="I28" i="2"/>
  <c r="I38" i="1"/>
  <c r="I47" i="1" s="1"/>
  <c r="I34" i="2" l="1"/>
  <c r="I38" i="2" s="1"/>
  <c r="G6" i="4"/>
  <c r="I41" i="2" l="1"/>
  <c r="G7" i="4"/>
  <c r="G9" i="4"/>
  <c r="G8" i="4"/>
  <c r="C47" i="3"/>
  <c r="D47" i="3"/>
  <c r="E47" i="3"/>
  <c r="F47" i="3"/>
  <c r="G47" i="3"/>
  <c r="H47" i="3"/>
  <c r="B47" i="3"/>
  <c r="C40" i="3"/>
  <c r="D40" i="3"/>
  <c r="E40" i="3"/>
  <c r="F40" i="3"/>
  <c r="G40" i="3"/>
  <c r="H40" i="3"/>
  <c r="B40" i="3"/>
  <c r="C30" i="3"/>
  <c r="D30" i="3"/>
  <c r="E30" i="3"/>
  <c r="F30" i="3"/>
  <c r="G30" i="3"/>
  <c r="H30" i="3"/>
  <c r="B30" i="3"/>
  <c r="D17" i="3"/>
  <c r="E17" i="3"/>
  <c r="E31" i="3" s="1"/>
  <c r="E53" i="3" s="1"/>
  <c r="F17" i="3"/>
  <c r="F31" i="3" s="1"/>
  <c r="G17" i="3"/>
  <c r="H17" i="3"/>
  <c r="C17" i="3"/>
  <c r="C31" i="3" s="1"/>
  <c r="B17" i="3"/>
  <c r="B31" i="3" s="1"/>
  <c r="B53" i="3" s="1"/>
  <c r="F35" i="2"/>
  <c r="G35" i="2"/>
  <c r="H35" i="2"/>
  <c r="E35" i="2"/>
  <c r="C35" i="2"/>
  <c r="D35" i="2"/>
  <c r="B35" i="2"/>
  <c r="D33" i="2"/>
  <c r="E33" i="2"/>
  <c r="F33" i="2"/>
  <c r="G33" i="2"/>
  <c r="H33" i="2"/>
  <c r="C33" i="2"/>
  <c r="B33" i="2"/>
  <c r="C27" i="2"/>
  <c r="D27" i="2"/>
  <c r="E27" i="2"/>
  <c r="F27" i="2"/>
  <c r="G27" i="2"/>
  <c r="H27" i="2"/>
  <c r="B27" i="2"/>
  <c r="C9" i="2"/>
  <c r="C13" i="2" s="1"/>
  <c r="D9" i="2"/>
  <c r="B5" i="4" s="1"/>
  <c r="E9" i="2"/>
  <c r="C5" i="4" s="1"/>
  <c r="F9" i="2"/>
  <c r="D5" i="4" s="1"/>
  <c r="G9" i="2"/>
  <c r="E5" i="4" s="1"/>
  <c r="H9" i="2"/>
  <c r="F5" i="4" s="1"/>
  <c r="B9" i="2"/>
  <c r="D40" i="1"/>
  <c r="E40" i="1"/>
  <c r="F40" i="1"/>
  <c r="G40" i="1"/>
  <c r="H40" i="1"/>
  <c r="C40" i="1"/>
  <c r="C48" i="1" s="1"/>
  <c r="B40" i="1"/>
  <c r="B48" i="1" s="1"/>
  <c r="C33" i="1"/>
  <c r="D33" i="1"/>
  <c r="E33" i="1"/>
  <c r="E38" i="1" s="1"/>
  <c r="E47" i="1" s="1"/>
  <c r="F33" i="1"/>
  <c r="F38" i="1" s="1"/>
  <c r="G33" i="1"/>
  <c r="H33" i="1"/>
  <c r="B33" i="1"/>
  <c r="C27" i="1"/>
  <c r="D27" i="1"/>
  <c r="E27" i="1"/>
  <c r="F27" i="1"/>
  <c r="G27" i="1"/>
  <c r="H27" i="1"/>
  <c r="B27" i="1"/>
  <c r="C16" i="1"/>
  <c r="D16" i="1"/>
  <c r="E16" i="1"/>
  <c r="E22" i="1" s="1"/>
  <c r="F16" i="1"/>
  <c r="G16" i="1"/>
  <c r="H16" i="1"/>
  <c r="B16" i="1"/>
  <c r="B22" i="1" s="1"/>
  <c r="C13" i="1"/>
  <c r="D13" i="1"/>
  <c r="E13" i="1"/>
  <c r="F13" i="1"/>
  <c r="G13" i="1"/>
  <c r="H13" i="1"/>
  <c r="B13" i="1"/>
  <c r="C9" i="1"/>
  <c r="D9" i="1"/>
  <c r="E9" i="1"/>
  <c r="F9" i="1"/>
  <c r="G9" i="1"/>
  <c r="H9" i="1"/>
  <c r="B9" i="1"/>
  <c r="C6" i="1"/>
  <c r="D6" i="1"/>
  <c r="E6" i="1"/>
  <c r="F6" i="1"/>
  <c r="G6" i="1"/>
  <c r="H6" i="1"/>
  <c r="B6" i="1"/>
  <c r="H22" i="1" l="1"/>
  <c r="D22" i="1"/>
  <c r="G31" i="3"/>
  <c r="G22" i="1"/>
  <c r="C22" i="1"/>
  <c r="C28" i="2"/>
  <c r="C34" i="2" s="1"/>
  <c r="C38" i="2" s="1"/>
  <c r="C41" i="2" s="1"/>
  <c r="B13" i="2"/>
  <c r="B28" i="2" s="1"/>
  <c r="B34" i="2" s="1"/>
  <c r="B38" i="2" s="1"/>
  <c r="B41" i="2" s="1"/>
  <c r="F22" i="1"/>
  <c r="H38" i="1"/>
  <c r="H47" i="1" s="1"/>
  <c r="D38" i="1"/>
  <c r="D47" i="1" s="1"/>
  <c r="F13" i="2"/>
  <c r="F28" i="2" s="1"/>
  <c r="D6" i="4" s="1"/>
  <c r="H31" i="3"/>
  <c r="H53" i="3" s="1"/>
  <c r="D31" i="3"/>
  <c r="D53" i="3" s="1"/>
  <c r="C53" i="3"/>
  <c r="C49" i="3"/>
  <c r="C52" i="3" s="1"/>
  <c r="G53" i="3"/>
  <c r="G49" i="3"/>
  <c r="G52" i="3" s="1"/>
  <c r="B49" i="3"/>
  <c r="B52" i="3" s="1"/>
  <c r="E49" i="3"/>
  <c r="E52" i="3" s="1"/>
  <c r="H49" i="3"/>
  <c r="H52" i="3" s="1"/>
  <c r="D49" i="3"/>
  <c r="D52" i="3" s="1"/>
  <c r="F53" i="3"/>
  <c r="F49" i="3"/>
  <c r="F52" i="3" s="1"/>
  <c r="G13" i="2"/>
  <c r="G28" i="2" s="1"/>
  <c r="G34" i="2" s="1"/>
  <c r="G38" i="2" s="1"/>
  <c r="E9" i="4" s="1"/>
  <c r="E6" i="4"/>
  <c r="E13" i="2"/>
  <c r="E28" i="2" s="1"/>
  <c r="H13" i="2"/>
  <c r="H28" i="2" s="1"/>
  <c r="D13" i="2"/>
  <c r="D28" i="2" s="1"/>
  <c r="B38" i="1"/>
  <c r="B47" i="1" s="1"/>
  <c r="G38" i="1"/>
  <c r="G47" i="1" s="1"/>
  <c r="C38" i="1"/>
  <c r="F48" i="1"/>
  <c r="G48" i="1"/>
  <c r="E48" i="1"/>
  <c r="C47" i="1"/>
  <c r="H48" i="1"/>
  <c r="D48" i="1"/>
  <c r="F47" i="1"/>
  <c r="F34" i="2" l="1"/>
  <c r="F38" i="2" s="1"/>
  <c r="D9" i="4" s="1"/>
  <c r="D8" i="4"/>
  <c r="E7" i="4"/>
  <c r="G41" i="2"/>
  <c r="E8" i="4"/>
  <c r="B6" i="4"/>
  <c r="D34" i="2"/>
  <c r="D38" i="2" s="1"/>
  <c r="C6" i="4"/>
  <c r="E34" i="2"/>
  <c r="E38" i="2" s="1"/>
  <c r="D7" i="4"/>
  <c r="F41" i="2"/>
  <c r="F6" i="4"/>
  <c r="H34" i="2"/>
  <c r="H38" i="2" s="1"/>
  <c r="F7" i="4" l="1"/>
  <c r="H41" i="2"/>
  <c r="F8" i="4"/>
  <c r="F9" i="4"/>
  <c r="C7" i="4"/>
  <c r="E41" i="2"/>
  <c r="C9" i="4"/>
  <c r="B7" i="4"/>
  <c r="D41" i="2"/>
  <c r="B9" i="4"/>
  <c r="B8" i="4"/>
  <c r="C8" i="4"/>
</calcChain>
</file>

<file path=xl/comments1.xml><?xml version="1.0" encoding="utf-8"?>
<comments xmlns="http://schemas.openxmlformats.org/spreadsheetml/2006/main">
  <authors>
    <author>Royal Capital</author>
  </authors>
  <commentList>
    <comment ref="F30" authorId="0" shapeId="0">
      <text>
        <r>
          <rPr>
            <b/>
            <sz val="9"/>
            <color indexed="81"/>
            <rFont val="Tahoma"/>
            <family val="2"/>
          </rPr>
          <t>Royal Capital:</t>
        </r>
        <r>
          <rPr>
            <sz val="9"/>
            <color indexed="81"/>
            <rFont val="Tahoma"/>
            <family val="2"/>
          </rPr>
          <t xml:space="preserve">
Earlier entry: 5393314666, changes in 2016</t>
        </r>
      </text>
    </comment>
  </commentList>
</comments>
</file>

<file path=xl/sharedStrings.xml><?xml version="1.0" encoding="utf-8"?>
<sst xmlns="http://schemas.openxmlformats.org/spreadsheetml/2006/main" count="133" uniqueCount="125">
  <si>
    <t>As at 31 December</t>
  </si>
  <si>
    <t>Property and Assets</t>
  </si>
  <si>
    <t>Cash in hand (including foreign currency)</t>
  </si>
  <si>
    <t>Balance with Bangladesh Bank &amp; its agent bank(s) (including foreign currency)</t>
  </si>
  <si>
    <t>In Bangladesh</t>
  </si>
  <si>
    <t>Outside Bangladesh</t>
  </si>
  <si>
    <t>Government</t>
  </si>
  <si>
    <t>Others</t>
  </si>
  <si>
    <t>Investments</t>
  </si>
  <si>
    <t>General investments etc.</t>
  </si>
  <si>
    <t>Bills purchased &amp; discounted</t>
  </si>
  <si>
    <t>Liabilities and Capital</t>
  </si>
  <si>
    <t>Liabilities</t>
  </si>
  <si>
    <t>Mudaraba savings deposits</t>
  </si>
  <si>
    <t>Mudaraba term deposits</t>
  </si>
  <si>
    <t>Other mudaraba deposits</t>
  </si>
  <si>
    <t>Al- wadeeah current and other deposit accounts</t>
  </si>
  <si>
    <t>Bills payable</t>
  </si>
  <si>
    <t>Mudaraba perpetual bond</t>
  </si>
  <si>
    <t>Paid - up capital</t>
  </si>
  <si>
    <t>Statutory reserve</t>
  </si>
  <si>
    <t>Other reserves</t>
  </si>
  <si>
    <t>Retained earnings</t>
  </si>
  <si>
    <t>Non-controlling interest</t>
  </si>
  <si>
    <t>Investment income</t>
  </si>
  <si>
    <t>Profit paid on mudaraba deposits</t>
  </si>
  <si>
    <t>Income from investments in shares &amp; securities</t>
  </si>
  <si>
    <t>Commission, exchange &amp; brokerage income</t>
  </si>
  <si>
    <t>Other operating income</t>
  </si>
  <si>
    <t>Salary &amp; allowances</t>
  </si>
  <si>
    <t>Rent, taxes, insurances, electricity etc.</t>
  </si>
  <si>
    <t>Legal expenses</t>
  </si>
  <si>
    <t>Postage, stamps and telecommunication etc.</t>
  </si>
  <si>
    <t>Stationery, printing and advertisement etc.</t>
  </si>
  <si>
    <t>Chief executive’s salary &amp; fees</t>
  </si>
  <si>
    <t>Directors’ fees &amp; expenses</t>
  </si>
  <si>
    <t>Shari’ah supervisory committee’s fees &amp; expenses</t>
  </si>
  <si>
    <t>Auditors’ fees</t>
  </si>
  <si>
    <t>Depreciation and repair to bank’s assets</t>
  </si>
  <si>
    <t>Zakat expenses</t>
  </si>
  <si>
    <t>Other expenses</t>
  </si>
  <si>
    <t>Provision for investments &amp; off- balance sheet exposures</t>
  </si>
  <si>
    <t>Provision for diminution in value of investments in shares</t>
  </si>
  <si>
    <t>Other provisions</t>
  </si>
  <si>
    <t>Current tax</t>
  </si>
  <si>
    <t>Deferred tax</t>
  </si>
  <si>
    <t>Income/ dividend receipt from investments in shares &amp; securities</t>
  </si>
  <si>
    <t>Fees &amp; commission receipt in cash</t>
  </si>
  <si>
    <t>Recovery from written off investments</t>
  </si>
  <si>
    <t>Payments to employees</t>
  </si>
  <si>
    <t>Cash payments to suppliers</t>
  </si>
  <si>
    <t>Income tax paid</t>
  </si>
  <si>
    <t>Receipts from other operating activities</t>
  </si>
  <si>
    <t>Payments for other operating activities</t>
  </si>
  <si>
    <t>Increase/(decrease) of statutory deposits</t>
  </si>
  <si>
    <t>(Increase)/decrease of net trading securities</t>
  </si>
  <si>
    <t>(Increase)/decrease of placement to other banks</t>
  </si>
  <si>
    <t>(Increase)/decrease of investments to customers</t>
  </si>
  <si>
    <t>(Increase)/decrease of other assets</t>
  </si>
  <si>
    <t>Increase/(decrease) of placement from other banks</t>
  </si>
  <si>
    <t>Increase/(decrease) of deposits from other banks</t>
  </si>
  <si>
    <t>Increase/(decrease) of deposits received from customers</t>
  </si>
  <si>
    <t>Increase/(decrease) of other liabilities account of customers</t>
  </si>
  <si>
    <t>Increase/(decrease) of trading liabilities</t>
  </si>
  <si>
    <t>Increase/(decrease) of other liabilities</t>
  </si>
  <si>
    <t>Proceeds from sale of securities</t>
  </si>
  <si>
    <t>Payment for purchase of securities/BGIIB</t>
  </si>
  <si>
    <t>Placement to Islamic Refinance Fund Account</t>
  </si>
  <si>
    <t>Payment for purchase of securities/membership</t>
  </si>
  <si>
    <t>Purchase/sale of property, plants &amp; equipments</t>
  </si>
  <si>
    <t>Purchase/sale of subsidiaries</t>
  </si>
  <si>
    <t>Receipts from issue of debt instruments</t>
  </si>
  <si>
    <t>Payment for redemption of debt instruments</t>
  </si>
  <si>
    <t>Receipts from issuing ordinary share/ rights share</t>
  </si>
  <si>
    <t>Dividend paid in Cash</t>
  </si>
  <si>
    <t>Mudaraba Bond</t>
  </si>
  <si>
    <t>Mudaraba Redeemable Subordinated Bond</t>
  </si>
  <si>
    <t>Net Interest Margin</t>
  </si>
  <si>
    <t>Operating Margin</t>
  </si>
  <si>
    <t>Net Margin</t>
  </si>
  <si>
    <t>Return on Asset (ROA)</t>
  </si>
  <si>
    <t>Return on Equity (ROE)</t>
  </si>
  <si>
    <t>Capital to Risk Weighted Assets Ratio</t>
  </si>
  <si>
    <t>Non Performing Loan</t>
  </si>
  <si>
    <t>Advance to Deposit Ratio (A/D)</t>
  </si>
  <si>
    <t>Cash</t>
  </si>
  <si>
    <t>Balance with Other Banks and Financial Institutions</t>
  </si>
  <si>
    <t>Placement with Banks &amp; Other Financial Institutions</t>
  </si>
  <si>
    <t>Investments in shares &amp; Securities</t>
  </si>
  <si>
    <t>Fixed Assets including Premises, Furniture and Fixtures</t>
  </si>
  <si>
    <t>Other Assets</t>
  </si>
  <si>
    <t>Non-Banking Assets</t>
  </si>
  <si>
    <t>Placement from Banks &amp; Other Financial Institutions</t>
  </si>
  <si>
    <t>Deposits and Other Accounts</t>
  </si>
  <si>
    <t>Other Liabilities</t>
  </si>
  <si>
    <t>Deferred Tax Liabilities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</si>
  <si>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</si>
  <si>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</si>
  <si>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</si>
  <si>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</si>
  <si>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</si>
  <si>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</si>
  <si>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</si>
  <si>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</si>
  <si>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</si>
  <si>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</si>
  <si>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</si>
  <si>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</si>
  <si>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</si>
  <si>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</si>
  <si>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</si>
  <si>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</si>
  <si>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</si>
  <si>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</si>
  <si>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</si>
  <si>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</si>
  <si>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</si>
  <si>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</si>
  <si>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</si>
  <si>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</si>
  <si>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</si>
  <si>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Islami Bank Bangladesh Limited</t>
  </si>
  <si>
    <t>Income Statement</t>
  </si>
  <si>
    <t>Balance Sheet</t>
  </si>
  <si>
    <t>Cash Flows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</si>
</sst>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vertical="center"/>
    </xf>
    <xf numFmtId="3" fontId="1" fillId="0" borderId="0" xfId="0" applyNumberFormat="1" applyFont="1"/>
    <xf numFmtId="3" fontId="0" fillId="0" borderId="0" xfId="0" applyNumberFormat="1" applyFont="1"/>
    <xf numFmtId="0" fontId="0" fillId="0" borderId="0" xfId="0" applyFont="1"/>
    <xf numFmtId="3" fontId="0" fillId="2" borderId="0" xfId="0" applyNumberFormat="1" applyFill="1"/>
    <xf numFmtId="2" fontId="0" fillId="0" borderId="0" xfId="0" applyNumberFormat="1"/>
    <xf numFmtId="0" fontId="5" fillId="0" borderId="0" xfId="0" applyFont="1"/>
    <xf numFmtId="10" fontId="0" fillId="0" borderId="0" xfId="1" applyNumberFormat="1" applyFont="1"/>
    <xf numFmtId="10" fontId="0" fillId="0" borderId="0" xfId="0" applyNumberFormat="1"/>
    <xf numFmtId="0" fontId="1" fillId="0" borderId="1" xfId="0" applyFont="1" applyBorder="1" applyAlignment="1">
      <alignment horizontal="left"/>
    </xf>
    <xf numFmtId="0" fontId="6" fillId="0" borderId="0" xfId="0" applyFont="1" applyBorder="1"/>
    <xf numFmtId="0" fontId="0" fillId="0" borderId="0" xfId="0" applyAlignment="1"/>
    <xf numFmtId="0" fontId="6" fillId="0" borderId="0" xfId="0" applyFont="1"/>
    <xf numFmtId="0" fontId="6" fillId="0" borderId="0" xfId="0" applyFont="1" applyFill="1"/>
    <xf numFmtId="0" fontId="1" fillId="0" borderId="1" xfId="0" applyFont="1" applyBorder="1"/>
    <xf numFmtId="0" fontId="1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pane xSplit="1" ySplit="4" topLeftCell="B11" activePane="bottomRight" state="frozen"/>
      <selection pane="topRight" activeCell="B1" sqref="B1"/>
      <selection pane="bottomLeft" activeCell="A6" sqref="A6"/>
      <selection pane="bottomRight" activeCell="F22" sqref="F22"/>
    </sheetView>
  </sheetViews>
  <sheetFormatPr defaultRowHeight="15" x14ac:dyDescent="0.25"/>
  <cols>
    <col min="1" max="1" width="47.42578125" bestFit="1" customWidth="1"/>
    <col min="2" max="2" width="14.5703125" customWidth="1"/>
    <col min="3" max="3" width="14.7109375" customWidth="1"/>
    <col min="4" max="4" width="15.5703125" customWidth="1"/>
    <col min="5" max="6" width="15.7109375" customWidth="1"/>
    <col min="7" max="9" width="14.85546875" bestFit="1" customWidth="1"/>
  </cols>
  <sheetData>
    <row r="1" spans="1:9" x14ac:dyDescent="0.25">
      <c r="A1" s="1" t="s">
        <v>121</v>
      </c>
    </row>
    <row r="2" spans="1:9" x14ac:dyDescent="0.25">
      <c r="A2" s="1" t="s">
        <v>123</v>
      </c>
    </row>
    <row r="3" spans="1:9" x14ac:dyDescent="0.25">
      <c r="A3" s="1" t="s">
        <v>0</v>
      </c>
    </row>
    <row r="4" spans="1:9" x14ac:dyDescent="0.25">
      <c r="B4">
        <v>2011</v>
      </c>
      <c r="C4">
        <v>2012</v>
      </c>
      <c r="D4">
        <v>2013</v>
      </c>
      <c r="E4">
        <v>2014</v>
      </c>
      <c r="F4">
        <v>2015</v>
      </c>
      <c r="G4">
        <v>2016</v>
      </c>
      <c r="H4">
        <v>2017</v>
      </c>
      <c r="I4">
        <v>2018</v>
      </c>
    </row>
    <row r="5" spans="1:9" x14ac:dyDescent="0.25">
      <c r="A5" s="12" t="s">
        <v>1</v>
      </c>
    </row>
    <row r="6" spans="1:9" x14ac:dyDescent="0.25">
      <c r="A6" s="13" t="s">
        <v>85</v>
      </c>
      <c r="B6" s="4">
        <f>SUM(B7:B8)</f>
        <v>40631914271</v>
      </c>
      <c r="C6" s="4">
        <f t="shared" ref="C6:I6" si="0">SUM(C7:C8)</f>
        <v>41774012643</v>
      </c>
      <c r="D6" s="4">
        <f t="shared" si="0"/>
        <v>44291523619</v>
      </c>
      <c r="E6" s="4">
        <f t="shared" si="0"/>
        <v>46219359839</v>
      </c>
      <c r="F6" s="4">
        <f t="shared" si="0"/>
        <v>55256081820</v>
      </c>
      <c r="G6" s="4">
        <f t="shared" si="0"/>
        <v>71455043186</v>
      </c>
      <c r="H6" s="4">
        <f t="shared" si="0"/>
        <v>83597093975</v>
      </c>
      <c r="I6" s="4">
        <f t="shared" si="0"/>
        <v>67463919812</v>
      </c>
    </row>
    <row r="7" spans="1:9" x14ac:dyDescent="0.25">
      <c r="A7" t="s">
        <v>2</v>
      </c>
      <c r="B7" s="2">
        <v>4655996987</v>
      </c>
      <c r="C7" s="2">
        <v>6308274680</v>
      </c>
      <c r="D7" s="2">
        <v>8180346965</v>
      </c>
      <c r="E7" s="2">
        <v>7696844962</v>
      </c>
      <c r="F7" s="2">
        <v>8625867409</v>
      </c>
      <c r="G7" s="2">
        <v>10119946355</v>
      </c>
      <c r="H7" s="2">
        <v>14323659444</v>
      </c>
      <c r="I7" s="2">
        <v>14816623264</v>
      </c>
    </row>
    <row r="8" spans="1:9" x14ac:dyDescent="0.25">
      <c r="A8" s="14" t="s">
        <v>3</v>
      </c>
      <c r="B8" s="3">
        <v>35975917284</v>
      </c>
      <c r="C8" s="3">
        <v>35465737963</v>
      </c>
      <c r="D8" s="3">
        <v>36111176654</v>
      </c>
      <c r="E8" s="3">
        <v>38522514877</v>
      </c>
      <c r="F8" s="3">
        <v>46630214411</v>
      </c>
      <c r="G8" s="3">
        <v>61335096831</v>
      </c>
      <c r="H8" s="3">
        <v>69273434531</v>
      </c>
      <c r="I8" s="3">
        <v>52647296548</v>
      </c>
    </row>
    <row r="9" spans="1:9" x14ac:dyDescent="0.25">
      <c r="A9" s="15" t="s">
        <v>86</v>
      </c>
      <c r="B9" s="4">
        <f>SUM(B10:B11)</f>
        <v>16853296480</v>
      </c>
      <c r="C9" s="4">
        <f t="shared" ref="C9:I9" si="1">SUM(C10:C11)</f>
        <v>24524933077</v>
      </c>
      <c r="D9" s="4">
        <f t="shared" si="1"/>
        <v>12700116779</v>
      </c>
      <c r="E9" s="4">
        <f t="shared" si="1"/>
        <v>23615218198</v>
      </c>
      <c r="F9" s="4">
        <f t="shared" si="1"/>
        <v>25644591295</v>
      </c>
      <c r="G9" s="4">
        <f t="shared" si="1"/>
        <v>34147842268</v>
      </c>
      <c r="H9" s="4">
        <f t="shared" si="1"/>
        <v>51810458451</v>
      </c>
      <c r="I9" s="4">
        <f t="shared" si="1"/>
        <v>63398992795</v>
      </c>
    </row>
    <row r="10" spans="1:9" x14ac:dyDescent="0.25">
      <c r="A10" t="s">
        <v>4</v>
      </c>
      <c r="B10" s="2">
        <v>13140359824</v>
      </c>
      <c r="C10" s="2">
        <v>17432561802</v>
      </c>
      <c r="D10" s="2">
        <v>7950737265</v>
      </c>
      <c r="E10" s="2">
        <v>21205895651</v>
      </c>
      <c r="F10" s="2">
        <v>23974968279</v>
      </c>
      <c r="G10" s="2">
        <v>32726556251</v>
      </c>
      <c r="H10" s="2">
        <v>49365743090</v>
      </c>
      <c r="I10" s="2">
        <v>56624322168</v>
      </c>
    </row>
    <row r="11" spans="1:9" x14ac:dyDescent="0.25">
      <c r="A11" t="s">
        <v>5</v>
      </c>
      <c r="B11" s="2">
        <v>3712936656</v>
      </c>
      <c r="C11" s="2">
        <v>7092371275</v>
      </c>
      <c r="D11" s="2">
        <v>4749379514</v>
      </c>
      <c r="E11" s="2">
        <v>2409322547</v>
      </c>
      <c r="F11" s="2">
        <v>1669623016</v>
      </c>
      <c r="G11" s="2">
        <v>1421286017</v>
      </c>
      <c r="H11" s="2">
        <v>2444715361</v>
      </c>
      <c r="I11" s="2">
        <v>6774670627</v>
      </c>
    </row>
    <row r="12" spans="1:9" x14ac:dyDescent="0.25">
      <c r="A12" s="15" t="s">
        <v>87</v>
      </c>
      <c r="B12" s="1"/>
      <c r="C12" s="1"/>
      <c r="D12" s="1"/>
      <c r="E12" s="4">
        <v>2000000000</v>
      </c>
      <c r="F12" s="4">
        <v>3000000000</v>
      </c>
      <c r="G12" s="4">
        <v>3000000000</v>
      </c>
    </row>
    <row r="13" spans="1:9" x14ac:dyDescent="0.25">
      <c r="A13" s="15" t="s">
        <v>88</v>
      </c>
      <c r="B13" s="4">
        <f>SUM(B14:B15)</f>
        <v>15853181923</v>
      </c>
      <c r="C13" s="4">
        <f t="shared" ref="C13:I13" si="2">SUM(C14:C15)</f>
        <v>25560064458</v>
      </c>
      <c r="D13" s="4">
        <f t="shared" si="2"/>
        <v>66098953627</v>
      </c>
      <c r="E13" s="4">
        <f t="shared" si="2"/>
        <v>99677400553</v>
      </c>
      <c r="F13" s="4">
        <f t="shared" si="2"/>
        <v>98397090217</v>
      </c>
      <c r="G13" s="4">
        <f t="shared" si="2"/>
        <v>59193302393</v>
      </c>
      <c r="H13" s="4">
        <f t="shared" si="2"/>
        <v>36726024103</v>
      </c>
      <c r="I13" s="4">
        <f t="shared" si="2"/>
        <v>41192523514</v>
      </c>
    </row>
    <row r="14" spans="1:9" x14ac:dyDescent="0.25">
      <c r="A14" t="s">
        <v>6</v>
      </c>
      <c r="B14" s="2">
        <v>13927177770</v>
      </c>
      <c r="C14" s="2">
        <v>23504977770</v>
      </c>
      <c r="D14" s="2">
        <v>63698877770</v>
      </c>
      <c r="E14" s="2">
        <v>97435777770</v>
      </c>
      <c r="F14" s="2">
        <v>95482757770</v>
      </c>
      <c r="G14" s="2">
        <v>53750317770</v>
      </c>
      <c r="H14" s="2">
        <v>30120885770</v>
      </c>
      <c r="I14" s="2">
        <v>32103637770</v>
      </c>
    </row>
    <row r="15" spans="1:9" x14ac:dyDescent="0.25">
      <c r="A15" t="s">
        <v>7</v>
      </c>
      <c r="B15" s="2">
        <v>1926004153</v>
      </c>
      <c r="C15" s="2">
        <v>2055086688</v>
      </c>
      <c r="D15" s="2">
        <v>2400075857</v>
      </c>
      <c r="E15" s="2">
        <v>2241622783</v>
      </c>
      <c r="F15" s="2">
        <v>2914332447</v>
      </c>
      <c r="G15" s="2">
        <v>5442984623</v>
      </c>
      <c r="H15" s="2">
        <v>6605138333</v>
      </c>
      <c r="I15" s="2">
        <v>9088885744</v>
      </c>
    </row>
    <row r="16" spans="1:9" x14ac:dyDescent="0.25">
      <c r="A16" s="15" t="s">
        <v>8</v>
      </c>
      <c r="B16" s="4">
        <f>SUM(B17:B18)</f>
        <v>305790180873</v>
      </c>
      <c r="C16" s="4">
        <f t="shared" ref="C16:I16" si="3">SUM(C17:C18)</f>
        <v>372920722887</v>
      </c>
      <c r="D16" s="4">
        <f t="shared" si="3"/>
        <v>406604555430</v>
      </c>
      <c r="E16" s="4">
        <f t="shared" si="3"/>
        <v>460385467466</v>
      </c>
      <c r="F16" s="4">
        <f t="shared" si="3"/>
        <v>525104502716</v>
      </c>
      <c r="G16" s="4">
        <f t="shared" si="3"/>
        <v>611418912766</v>
      </c>
      <c r="H16" s="4">
        <f t="shared" si="3"/>
        <v>705728930368</v>
      </c>
      <c r="I16" s="4">
        <f t="shared" si="3"/>
        <v>800969926216</v>
      </c>
    </row>
    <row r="17" spans="1:9" x14ac:dyDescent="0.25">
      <c r="A17" t="s">
        <v>9</v>
      </c>
      <c r="B17" s="2">
        <v>287861385224</v>
      </c>
      <c r="C17" s="2">
        <v>340479756413</v>
      </c>
      <c r="D17" s="2">
        <v>363507873960</v>
      </c>
      <c r="E17" s="2">
        <v>433004101205</v>
      </c>
      <c r="F17" s="2">
        <v>488699301422</v>
      </c>
      <c r="G17" s="2">
        <v>573072166109</v>
      </c>
      <c r="H17" s="2">
        <v>663731936299</v>
      </c>
      <c r="I17" s="2">
        <v>759570154266</v>
      </c>
    </row>
    <row r="18" spans="1:9" x14ac:dyDescent="0.25">
      <c r="A18" t="s">
        <v>10</v>
      </c>
      <c r="B18" s="2">
        <v>17928795649</v>
      </c>
      <c r="C18" s="2">
        <v>32440966474</v>
      </c>
      <c r="D18" s="2">
        <v>43096681470</v>
      </c>
      <c r="E18" s="2">
        <v>27381366261</v>
      </c>
      <c r="F18" s="2">
        <v>36405201294</v>
      </c>
      <c r="G18" s="2">
        <v>38346746657</v>
      </c>
      <c r="H18" s="2">
        <v>41996994069</v>
      </c>
      <c r="I18" s="2">
        <v>41399771950</v>
      </c>
    </row>
    <row r="19" spans="1:9" x14ac:dyDescent="0.25">
      <c r="A19" s="13" t="s">
        <v>89</v>
      </c>
      <c r="B19" s="4">
        <v>7110249574</v>
      </c>
      <c r="C19" s="4">
        <v>14816765447</v>
      </c>
      <c r="D19" s="4">
        <v>15738858683</v>
      </c>
      <c r="E19" s="4">
        <v>15930479589</v>
      </c>
      <c r="F19" s="4">
        <v>15838557191</v>
      </c>
      <c r="G19" s="4">
        <v>15588636049</v>
      </c>
      <c r="H19" s="4">
        <v>15476980273</v>
      </c>
      <c r="I19" s="4">
        <v>15347979149</v>
      </c>
    </row>
    <row r="20" spans="1:9" x14ac:dyDescent="0.25">
      <c r="A20" s="13" t="s">
        <v>90</v>
      </c>
      <c r="B20" s="4">
        <v>3136781099</v>
      </c>
      <c r="C20" s="4">
        <v>3068352711</v>
      </c>
      <c r="D20" s="4">
        <v>4545107670</v>
      </c>
      <c r="E20" s="4">
        <v>3751558076</v>
      </c>
      <c r="F20" s="4">
        <v>2527292915</v>
      </c>
      <c r="G20" s="4">
        <v>3122823552</v>
      </c>
      <c r="H20" s="4">
        <v>6259655854</v>
      </c>
      <c r="I20" s="4">
        <v>9585961564</v>
      </c>
    </row>
    <row r="21" spans="1:9" x14ac:dyDescent="0.25">
      <c r="A21" s="13" t="s">
        <v>91</v>
      </c>
      <c r="B21" s="1"/>
      <c r="C21" s="1"/>
      <c r="D21" s="1"/>
    </row>
    <row r="22" spans="1:9" x14ac:dyDescent="0.25">
      <c r="A22" s="1"/>
      <c r="B22" s="4">
        <f>B21+B20+B19+B16+B13+B12+B9+B6</f>
        <v>389375604220</v>
      </c>
      <c r="C22" s="4">
        <f t="shared" ref="C22:I22" si="4">C21+C20+C19+C16+C13+C12+C9+C6</f>
        <v>482664851223</v>
      </c>
      <c r="D22" s="4">
        <f t="shared" si="4"/>
        <v>549979115808</v>
      </c>
      <c r="E22" s="4">
        <f t="shared" si="4"/>
        <v>651579483721</v>
      </c>
      <c r="F22" s="4">
        <f t="shared" si="4"/>
        <v>725768116154</v>
      </c>
      <c r="G22" s="4">
        <f t="shared" si="4"/>
        <v>797926560214</v>
      </c>
      <c r="H22" s="4">
        <f t="shared" si="4"/>
        <v>899599143024</v>
      </c>
      <c r="I22" s="4">
        <f t="shared" si="4"/>
        <v>997959303050</v>
      </c>
    </row>
    <row r="23" spans="1:9" x14ac:dyDescent="0.25">
      <c r="A23" s="1"/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2" t="s">
        <v>11</v>
      </c>
    </row>
    <row r="25" spans="1:9" x14ac:dyDescent="0.25">
      <c r="A25" s="15" t="s">
        <v>12</v>
      </c>
    </row>
    <row r="26" spans="1:9" x14ac:dyDescent="0.25">
      <c r="A26" s="15" t="s">
        <v>92</v>
      </c>
      <c r="B26" s="1"/>
      <c r="C26" s="1"/>
      <c r="D26" s="1"/>
      <c r="E26" s="4">
        <v>7657500743</v>
      </c>
      <c r="F26" s="4">
        <v>17766330139</v>
      </c>
      <c r="G26" s="4">
        <v>16920973000</v>
      </c>
      <c r="H26" s="4">
        <v>29229325908</v>
      </c>
      <c r="I26" s="4">
        <v>37814360564</v>
      </c>
    </row>
    <row r="27" spans="1:9" x14ac:dyDescent="0.25">
      <c r="A27" s="16" t="s">
        <v>93</v>
      </c>
      <c r="B27" s="4">
        <f>SUM(B28:B32)</f>
        <v>341855262815</v>
      </c>
      <c r="C27" s="4">
        <f t="shared" ref="C27:I27" si="5">SUM(C28:C32)</f>
        <v>417845688579</v>
      </c>
      <c r="D27" s="4">
        <f t="shared" si="5"/>
        <v>472121971348</v>
      </c>
      <c r="E27" s="4">
        <f t="shared" si="5"/>
        <v>559713580029</v>
      </c>
      <c r="F27" s="4">
        <f t="shared" si="5"/>
        <v>614877266437</v>
      </c>
      <c r="G27" s="4">
        <f t="shared" si="5"/>
        <v>681044531409</v>
      </c>
      <c r="H27" s="4">
        <f t="shared" si="5"/>
        <v>753913987322</v>
      </c>
      <c r="I27" s="4">
        <f t="shared" si="5"/>
        <v>822200715600</v>
      </c>
    </row>
    <row r="28" spans="1:9" x14ac:dyDescent="0.25">
      <c r="A28" t="s">
        <v>13</v>
      </c>
      <c r="B28" s="2">
        <v>132051082776</v>
      </c>
      <c r="C28" s="2">
        <v>151012262458</v>
      </c>
      <c r="D28" s="2">
        <v>155191605056</v>
      </c>
      <c r="E28" s="2">
        <v>183125942453</v>
      </c>
      <c r="F28" s="2">
        <v>211327625463</v>
      </c>
      <c r="G28" s="2">
        <v>239150593933</v>
      </c>
      <c r="H28" s="2">
        <v>258617312636</v>
      </c>
      <c r="I28" s="2">
        <v>277804695122</v>
      </c>
    </row>
    <row r="29" spans="1:9" x14ac:dyDescent="0.25">
      <c r="A29" t="s">
        <v>14</v>
      </c>
      <c r="B29" s="2">
        <v>65167293216</v>
      </c>
      <c r="C29" s="2">
        <v>97278542378</v>
      </c>
      <c r="D29" s="2">
        <v>130523371328</v>
      </c>
      <c r="E29" s="2">
        <v>169288934029</v>
      </c>
      <c r="F29" s="2">
        <v>179234913887</v>
      </c>
      <c r="G29" s="2">
        <v>201314652601</v>
      </c>
      <c r="H29" s="2">
        <v>233183530655</v>
      </c>
      <c r="I29" s="2">
        <v>272833581050</v>
      </c>
    </row>
    <row r="30" spans="1:9" x14ac:dyDescent="0.25">
      <c r="A30" t="s">
        <v>15</v>
      </c>
      <c r="B30" s="2">
        <v>103114794140</v>
      </c>
      <c r="C30" s="2">
        <v>117807137348</v>
      </c>
      <c r="D30" s="2">
        <v>130276510230</v>
      </c>
      <c r="E30" s="2">
        <v>149300904194</v>
      </c>
      <c r="F30" s="2">
        <v>162097188257</v>
      </c>
      <c r="G30" s="2">
        <v>171097323089</v>
      </c>
      <c r="H30" s="2">
        <v>178896339019</v>
      </c>
      <c r="I30" s="2">
        <v>188286430847</v>
      </c>
    </row>
    <row r="31" spans="1:9" x14ac:dyDescent="0.25">
      <c r="A31" t="s">
        <v>16</v>
      </c>
      <c r="B31" s="2">
        <v>38658697588</v>
      </c>
      <c r="C31" s="2">
        <v>47531708061</v>
      </c>
      <c r="D31" s="2">
        <v>52000826777</v>
      </c>
      <c r="E31" s="2">
        <v>54347905252</v>
      </c>
      <c r="F31" s="2">
        <v>57126253285</v>
      </c>
      <c r="G31" s="2">
        <v>63958368029</v>
      </c>
      <c r="H31" s="2">
        <v>78777003219</v>
      </c>
      <c r="I31" s="2">
        <v>79147915842</v>
      </c>
    </row>
    <row r="32" spans="1:9" x14ac:dyDescent="0.25">
      <c r="A32" t="s">
        <v>17</v>
      </c>
      <c r="B32" s="2">
        <v>2863395095</v>
      </c>
      <c r="C32" s="2">
        <v>4216038334</v>
      </c>
      <c r="D32" s="2">
        <v>4129657957</v>
      </c>
      <c r="E32" s="2">
        <v>3649894101</v>
      </c>
      <c r="F32" s="2">
        <v>5091285545</v>
      </c>
      <c r="G32" s="2">
        <v>5523593757</v>
      </c>
      <c r="H32" s="2">
        <v>4439801793</v>
      </c>
      <c r="I32">
        <v>4128092739</v>
      </c>
    </row>
    <row r="33" spans="1:9" x14ac:dyDescent="0.25">
      <c r="A33" t="s">
        <v>75</v>
      </c>
      <c r="B33" s="4">
        <f>SUM(B34:B35)</f>
        <v>3000000000</v>
      </c>
      <c r="C33" s="4">
        <f t="shared" ref="C33:I33" si="6">SUM(C34:C35)</f>
        <v>3000000000</v>
      </c>
      <c r="D33" s="4">
        <f t="shared" si="6"/>
        <v>3000000000</v>
      </c>
      <c r="E33" s="4">
        <f t="shared" si="6"/>
        <v>3000000000</v>
      </c>
      <c r="F33" s="4">
        <f t="shared" si="6"/>
        <v>3000000000</v>
      </c>
      <c r="G33" s="4">
        <f t="shared" si="6"/>
        <v>3000000000</v>
      </c>
      <c r="H33" s="4">
        <f t="shared" si="6"/>
        <v>8000000000</v>
      </c>
      <c r="I33" s="4">
        <f t="shared" si="6"/>
        <v>15000000000</v>
      </c>
    </row>
    <row r="34" spans="1:9" x14ac:dyDescent="0.25">
      <c r="A34" s="6" t="s">
        <v>18</v>
      </c>
      <c r="B34" s="2">
        <v>3000000000</v>
      </c>
      <c r="C34" s="2">
        <v>3000000000</v>
      </c>
      <c r="D34" s="2">
        <v>3000000000</v>
      </c>
      <c r="E34" s="2">
        <v>3000000000</v>
      </c>
      <c r="F34" s="2">
        <v>3000000000</v>
      </c>
      <c r="G34" s="2">
        <v>3000000000</v>
      </c>
      <c r="H34" s="2">
        <v>3000000000</v>
      </c>
      <c r="I34" s="2">
        <v>3000000000</v>
      </c>
    </row>
    <row r="35" spans="1:9" x14ac:dyDescent="0.25">
      <c r="A35" s="6" t="s">
        <v>76</v>
      </c>
      <c r="B35" s="2"/>
      <c r="C35" s="2"/>
      <c r="D35" s="2"/>
      <c r="E35" s="2"/>
      <c r="F35" s="2"/>
      <c r="G35" s="2"/>
      <c r="H35" s="2">
        <v>5000000000</v>
      </c>
      <c r="I35" s="2">
        <v>12000000000</v>
      </c>
    </row>
    <row r="36" spans="1:9" x14ac:dyDescent="0.25">
      <c r="A36" s="15" t="s">
        <v>94</v>
      </c>
      <c r="B36" s="4">
        <v>16713922449</v>
      </c>
      <c r="C36" s="4">
        <v>21878972397</v>
      </c>
      <c r="D36" s="4">
        <v>30874281277</v>
      </c>
      <c r="E36" s="4">
        <v>34220763730</v>
      </c>
      <c r="F36" s="4">
        <v>42521807091</v>
      </c>
      <c r="G36" s="4">
        <v>47868380209</v>
      </c>
      <c r="H36" s="4">
        <v>55975910953</v>
      </c>
      <c r="I36" s="4">
        <v>65789768627</v>
      </c>
    </row>
    <row r="37" spans="1:9" x14ac:dyDescent="0.25">
      <c r="A37" s="15" t="s">
        <v>95</v>
      </c>
      <c r="B37" s="4">
        <v>192664063</v>
      </c>
      <c r="C37" s="4">
        <v>238628851</v>
      </c>
      <c r="D37" s="4">
        <v>194189314</v>
      </c>
      <c r="E37" s="4">
        <v>393276062</v>
      </c>
      <c r="F37" s="4">
        <v>310066332</v>
      </c>
      <c r="G37" s="4">
        <v>246220665</v>
      </c>
      <c r="H37" s="4">
        <v>1815789827</v>
      </c>
      <c r="I37" s="4">
        <v>1687851558</v>
      </c>
    </row>
    <row r="38" spans="1:9" x14ac:dyDescent="0.25">
      <c r="A38" s="1"/>
      <c r="B38" s="4">
        <f>B37+B36+B33+B27+B26</f>
        <v>361761849327</v>
      </c>
      <c r="C38" s="4">
        <f>C37+C36+C33+C27+C26</f>
        <v>442963289827</v>
      </c>
      <c r="D38" s="4">
        <f t="shared" ref="D38:I38" si="7">D37+D36+D33+D27+D26</f>
        <v>506190441939</v>
      </c>
      <c r="E38" s="4">
        <f t="shared" si="7"/>
        <v>604985120564</v>
      </c>
      <c r="F38" s="4">
        <f t="shared" si="7"/>
        <v>678475469999</v>
      </c>
      <c r="G38" s="4">
        <f t="shared" si="7"/>
        <v>749080105283</v>
      </c>
      <c r="H38" s="4">
        <f t="shared" si="7"/>
        <v>848935014010</v>
      </c>
      <c r="I38" s="4">
        <f t="shared" si="7"/>
        <v>942492696349</v>
      </c>
    </row>
    <row r="39" spans="1:9" x14ac:dyDescent="0.25">
      <c r="A39" s="1"/>
      <c r="B39" s="4"/>
      <c r="C39" s="4"/>
      <c r="D39" s="4"/>
      <c r="E39" s="4"/>
      <c r="F39" s="4"/>
      <c r="G39" s="4"/>
      <c r="H39" s="4"/>
    </row>
    <row r="40" spans="1:9" x14ac:dyDescent="0.25">
      <c r="A40" s="15" t="s">
        <v>96</v>
      </c>
      <c r="B40" s="4">
        <f>SUM(B41:B46)</f>
        <v>27613754893</v>
      </c>
      <c r="C40" s="4">
        <f>SUM(C41:C46)</f>
        <v>39701561396</v>
      </c>
      <c r="D40" s="4">
        <f t="shared" ref="D40:I40" si="8">SUM(D41:D46)</f>
        <v>43788673869</v>
      </c>
      <c r="E40" s="4">
        <f t="shared" si="8"/>
        <v>46594363157</v>
      </c>
      <c r="F40" s="4">
        <f t="shared" si="8"/>
        <v>47292646155</v>
      </c>
      <c r="G40" s="4">
        <f t="shared" si="8"/>
        <v>48846454931</v>
      </c>
      <c r="H40" s="4">
        <f t="shared" si="8"/>
        <v>50664129014</v>
      </c>
      <c r="I40" s="4">
        <f t="shared" si="8"/>
        <v>55466606701</v>
      </c>
    </row>
    <row r="41" spans="1:9" x14ac:dyDescent="0.25">
      <c r="A41" t="s">
        <v>19</v>
      </c>
      <c r="B41" s="2">
        <v>10007712000</v>
      </c>
      <c r="C41" s="2">
        <v>12509640000</v>
      </c>
      <c r="D41" s="2">
        <v>14636278800</v>
      </c>
      <c r="E41" s="2">
        <v>16099906680</v>
      </c>
      <c r="F41" s="2">
        <v>16099906680</v>
      </c>
      <c r="G41" s="2">
        <v>16099906680</v>
      </c>
      <c r="H41" s="2">
        <v>16099906680</v>
      </c>
      <c r="I41" s="2">
        <v>16099906680</v>
      </c>
    </row>
    <row r="42" spans="1:9" x14ac:dyDescent="0.25">
      <c r="A42" t="s">
        <v>20</v>
      </c>
      <c r="B42" s="2">
        <v>10004426808</v>
      </c>
      <c r="C42" s="2">
        <v>12423662342</v>
      </c>
      <c r="D42" s="2">
        <v>14638613627</v>
      </c>
      <c r="E42" s="2">
        <v>16099906680</v>
      </c>
      <c r="F42" s="2">
        <v>16099906680</v>
      </c>
      <c r="G42" s="2">
        <v>16099906680</v>
      </c>
      <c r="H42" s="2">
        <v>16735466258</v>
      </c>
      <c r="I42" s="2">
        <v>17735466258</v>
      </c>
    </row>
    <row r="43" spans="1:9" x14ac:dyDescent="0.25">
      <c r="A43" t="s">
        <v>21</v>
      </c>
      <c r="B43" s="2">
        <v>4585606725</v>
      </c>
      <c r="C43" s="2">
        <v>11694797161</v>
      </c>
      <c r="D43" s="2">
        <v>11875862039</v>
      </c>
      <c r="E43" s="2">
        <v>12007818774</v>
      </c>
      <c r="F43" s="2">
        <v>11779818313</v>
      </c>
      <c r="G43" s="2">
        <v>14929144195</v>
      </c>
      <c r="H43" s="2">
        <v>15883618714</v>
      </c>
      <c r="I43" s="2">
        <v>19450939844</v>
      </c>
    </row>
    <row r="44" spans="1:9" x14ac:dyDescent="0.25">
      <c r="A44" t="s">
        <v>22</v>
      </c>
      <c r="B44" s="2">
        <v>3015952005</v>
      </c>
      <c r="C44" s="2">
        <v>3073402299</v>
      </c>
      <c r="D44" s="2">
        <v>2637858071</v>
      </c>
      <c r="E44" s="2">
        <v>2386670563</v>
      </c>
      <c r="F44" s="2">
        <v>3312951535</v>
      </c>
      <c r="G44" s="2">
        <v>1717280377</v>
      </c>
      <c r="H44" s="2">
        <v>1944903975</v>
      </c>
      <c r="I44" s="2">
        <v>2180043654</v>
      </c>
    </row>
    <row r="45" spans="1:9" x14ac:dyDescent="0.25"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15" t="s">
        <v>23</v>
      </c>
      <c r="B46" s="2">
        <v>57355</v>
      </c>
      <c r="C46" s="2">
        <v>59594</v>
      </c>
      <c r="D46" s="2">
        <v>61332</v>
      </c>
      <c r="E46" s="2">
        <v>60460</v>
      </c>
      <c r="F46" s="2">
        <v>62947</v>
      </c>
      <c r="G46" s="2">
        <v>216999</v>
      </c>
      <c r="H46" s="2">
        <v>233387</v>
      </c>
      <c r="I46" s="2">
        <v>250265</v>
      </c>
    </row>
    <row r="47" spans="1:9" x14ac:dyDescent="0.25">
      <c r="A47" s="1"/>
      <c r="B47" s="4">
        <f>B40+B38</f>
        <v>389375604220</v>
      </c>
      <c r="C47" s="4">
        <f t="shared" ref="C47:I47" si="9">C40+C38</f>
        <v>482664851223</v>
      </c>
      <c r="D47" s="4">
        <f t="shared" si="9"/>
        <v>549979115808</v>
      </c>
      <c r="E47" s="4">
        <f t="shared" si="9"/>
        <v>651579483721</v>
      </c>
      <c r="F47" s="4">
        <f t="shared" si="9"/>
        <v>725768116154</v>
      </c>
      <c r="G47" s="4">
        <f t="shared" si="9"/>
        <v>797926560214</v>
      </c>
      <c r="H47" s="4">
        <f t="shared" si="9"/>
        <v>899599143024</v>
      </c>
      <c r="I47" s="4">
        <f t="shared" si="9"/>
        <v>997959303050</v>
      </c>
    </row>
    <row r="48" spans="1:9" x14ac:dyDescent="0.25">
      <c r="A48" s="17" t="s">
        <v>97</v>
      </c>
      <c r="B48" s="8">
        <f>B40/(B41/10)</f>
        <v>27.592475575835916</v>
      </c>
      <c r="C48" s="8">
        <f t="shared" ref="C48:I48" si="10">C40/(C41/10)</f>
        <v>31.736773716909518</v>
      </c>
      <c r="D48" s="8">
        <f t="shared" si="10"/>
        <v>29.917900900466584</v>
      </c>
      <c r="E48" s="8">
        <f t="shared" si="10"/>
        <v>28.940765982750403</v>
      </c>
      <c r="F48" s="8">
        <f t="shared" si="10"/>
        <v>29.374484644528387</v>
      </c>
      <c r="G48" s="8">
        <f t="shared" si="10"/>
        <v>30.339588857169698</v>
      </c>
      <c r="H48" s="8">
        <f t="shared" si="10"/>
        <v>31.468585514807469</v>
      </c>
      <c r="I48" s="8">
        <f t="shared" si="10"/>
        <v>34.451508200294739</v>
      </c>
    </row>
    <row r="49" spans="1:9" x14ac:dyDescent="0.25">
      <c r="A49" s="17" t="s">
        <v>98</v>
      </c>
      <c r="B49">
        <f>B41/10</f>
        <v>1000771200</v>
      </c>
      <c r="C49">
        <f t="shared" ref="C49:I49" si="11">C41/10</f>
        <v>1250964000</v>
      </c>
      <c r="D49">
        <f t="shared" si="11"/>
        <v>1463627880</v>
      </c>
      <c r="E49">
        <f t="shared" si="11"/>
        <v>1609990668</v>
      </c>
      <c r="F49">
        <f t="shared" si="11"/>
        <v>1609990668</v>
      </c>
      <c r="G49">
        <f t="shared" si="11"/>
        <v>1609990668</v>
      </c>
      <c r="H49">
        <f t="shared" si="11"/>
        <v>1609990668</v>
      </c>
      <c r="I49">
        <f t="shared" si="11"/>
        <v>1609990668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2"/>
  <sheetViews>
    <sheetView workbookViewId="0">
      <pane xSplit="1" ySplit="4" topLeftCell="B32" activePane="bottomRight" state="frozen"/>
      <selection pane="topRight" activeCell="B1" sqref="B1"/>
      <selection pane="bottomLeft" activeCell="A6" sqref="A6"/>
      <selection pane="bottomRight" activeCell="G22" sqref="G22"/>
    </sheetView>
  </sheetViews>
  <sheetFormatPr defaultRowHeight="15" x14ac:dyDescent="0.25"/>
  <cols>
    <col min="1" max="1" width="53.42578125" bestFit="1" customWidth="1"/>
    <col min="2" max="2" width="14.5703125" customWidth="1"/>
    <col min="3" max="3" width="15.85546875" customWidth="1"/>
    <col min="4" max="4" width="15.42578125" customWidth="1"/>
    <col min="5" max="5" width="16" customWidth="1"/>
    <col min="6" max="6" width="15.140625" customWidth="1"/>
    <col min="7" max="9" width="14.5703125" bestFit="1" customWidth="1"/>
  </cols>
  <sheetData>
    <row r="1" spans="1:9" x14ac:dyDescent="0.25">
      <c r="A1" s="1" t="s">
        <v>121</v>
      </c>
    </row>
    <row r="2" spans="1:9" x14ac:dyDescent="0.25">
      <c r="A2" s="1" t="s">
        <v>122</v>
      </c>
    </row>
    <row r="3" spans="1:9" x14ac:dyDescent="0.25">
      <c r="A3" t="s">
        <v>0</v>
      </c>
    </row>
    <row r="4" spans="1:9" x14ac:dyDescent="0.25">
      <c r="B4">
        <v>2011</v>
      </c>
      <c r="C4">
        <v>2012</v>
      </c>
      <c r="D4">
        <v>2013</v>
      </c>
      <c r="E4">
        <v>2014</v>
      </c>
      <c r="F4">
        <v>2015</v>
      </c>
      <c r="G4">
        <v>2016</v>
      </c>
      <c r="H4">
        <v>2017</v>
      </c>
      <c r="I4">
        <v>2018</v>
      </c>
    </row>
    <row r="5" spans="1:9" x14ac:dyDescent="0.25">
      <c r="A5" s="17" t="s">
        <v>99</v>
      </c>
    </row>
    <row r="6" spans="1:9" x14ac:dyDescent="0.25">
      <c r="A6" s="15" t="s">
        <v>100</v>
      </c>
      <c r="B6" s="1"/>
      <c r="C6" s="1"/>
      <c r="D6" s="1"/>
    </row>
    <row r="7" spans="1:9" x14ac:dyDescent="0.25">
      <c r="A7" t="s">
        <v>24</v>
      </c>
      <c r="B7" s="2">
        <v>32019532444</v>
      </c>
      <c r="C7" s="2">
        <v>43672225981</v>
      </c>
      <c r="D7" s="2">
        <v>48145464380</v>
      </c>
      <c r="E7" s="4">
        <v>49109956379</v>
      </c>
      <c r="F7" s="4">
        <v>48019361677</v>
      </c>
      <c r="G7" s="4">
        <v>52732440077</v>
      </c>
      <c r="H7" s="4">
        <v>56938966887</v>
      </c>
      <c r="I7" s="4">
        <v>67027735199</v>
      </c>
    </row>
    <row r="8" spans="1:9" x14ac:dyDescent="0.25">
      <c r="A8" t="s">
        <v>25</v>
      </c>
      <c r="B8" s="2">
        <v>18401218085</v>
      </c>
      <c r="C8" s="2">
        <v>25870425237</v>
      </c>
      <c r="D8" s="2">
        <v>30900279562</v>
      </c>
      <c r="E8" s="2">
        <v>30592937508</v>
      </c>
      <c r="F8" s="2">
        <v>28711803286</v>
      </c>
      <c r="G8" s="2">
        <v>29335637466</v>
      </c>
      <c r="H8" s="2">
        <v>31370282318</v>
      </c>
      <c r="I8" s="2">
        <v>37987070365</v>
      </c>
    </row>
    <row r="9" spans="1:9" x14ac:dyDescent="0.25">
      <c r="A9" s="1"/>
      <c r="B9" s="4">
        <f>B7-B8</f>
        <v>13618314359</v>
      </c>
      <c r="C9" s="4">
        <f t="shared" ref="C9:I9" si="0">C7-C8</f>
        <v>17801800744</v>
      </c>
      <c r="D9" s="4">
        <f t="shared" si="0"/>
        <v>17245184818</v>
      </c>
      <c r="E9" s="4">
        <f t="shared" si="0"/>
        <v>18517018871</v>
      </c>
      <c r="F9" s="4">
        <f t="shared" si="0"/>
        <v>19307558391</v>
      </c>
      <c r="G9" s="4">
        <f t="shared" si="0"/>
        <v>23396802611</v>
      </c>
      <c r="H9" s="4">
        <f t="shared" si="0"/>
        <v>25568684569</v>
      </c>
      <c r="I9" s="4">
        <f t="shared" si="0"/>
        <v>29040664834</v>
      </c>
    </row>
    <row r="10" spans="1:9" x14ac:dyDescent="0.25">
      <c r="A10" t="s">
        <v>26</v>
      </c>
      <c r="B10" s="2">
        <v>331004637</v>
      </c>
      <c r="C10" s="2">
        <v>484361836</v>
      </c>
      <c r="D10" s="2">
        <v>2112029193</v>
      </c>
      <c r="E10" s="5">
        <v>1847241058</v>
      </c>
      <c r="F10" s="5">
        <v>815154861</v>
      </c>
      <c r="G10" s="5">
        <v>769381169</v>
      </c>
      <c r="H10" s="5">
        <v>973006232</v>
      </c>
      <c r="I10" s="5">
        <v>1682558731</v>
      </c>
    </row>
    <row r="11" spans="1:9" x14ac:dyDescent="0.25">
      <c r="A11" t="s">
        <v>27</v>
      </c>
      <c r="B11" s="2">
        <v>5297455786</v>
      </c>
      <c r="C11" s="2">
        <v>5075120409</v>
      </c>
      <c r="D11" s="2">
        <v>5003261950</v>
      </c>
      <c r="E11" s="2">
        <v>5883332280</v>
      </c>
      <c r="F11" s="2">
        <v>6212914002</v>
      </c>
      <c r="G11" s="2">
        <v>5763148747</v>
      </c>
      <c r="H11" s="2">
        <v>6306319706</v>
      </c>
      <c r="I11" s="2">
        <v>5507380150</v>
      </c>
    </row>
    <row r="12" spans="1:9" x14ac:dyDescent="0.25">
      <c r="A12" t="s">
        <v>28</v>
      </c>
      <c r="B12" s="2">
        <v>876633643</v>
      </c>
      <c r="C12" s="2">
        <v>982418614</v>
      </c>
      <c r="D12" s="2">
        <v>985819291</v>
      </c>
      <c r="E12" s="2">
        <v>1223373942</v>
      </c>
      <c r="F12" s="2">
        <v>1729427055</v>
      </c>
      <c r="G12" s="2">
        <v>2102096913</v>
      </c>
      <c r="H12" s="2">
        <v>3131551531</v>
      </c>
      <c r="I12" s="2">
        <v>3958434585</v>
      </c>
    </row>
    <row r="13" spans="1:9" x14ac:dyDescent="0.25">
      <c r="A13" s="1"/>
      <c r="B13" s="4">
        <f>B9+B10+B11+B12</f>
        <v>20123408425</v>
      </c>
      <c r="C13" s="4">
        <f t="shared" ref="C13:I13" si="1">C9+C10+C11+C12</f>
        <v>24343701603</v>
      </c>
      <c r="D13" s="4">
        <f t="shared" si="1"/>
        <v>25346295252</v>
      </c>
      <c r="E13" s="4">
        <f t="shared" si="1"/>
        <v>27470966151</v>
      </c>
      <c r="F13" s="4">
        <f t="shared" si="1"/>
        <v>28065054309</v>
      </c>
      <c r="G13" s="4">
        <f t="shared" si="1"/>
        <v>32031429440</v>
      </c>
      <c r="H13" s="4">
        <f t="shared" si="1"/>
        <v>35979562038</v>
      </c>
      <c r="I13" s="4">
        <f t="shared" si="1"/>
        <v>40189038300</v>
      </c>
    </row>
    <row r="14" spans="1:9" x14ac:dyDescent="0.25">
      <c r="A14" s="17" t="s">
        <v>101</v>
      </c>
    </row>
    <row r="15" spans="1:9" x14ac:dyDescent="0.25">
      <c r="A15" t="s">
        <v>29</v>
      </c>
      <c r="B15" s="2">
        <v>4655983050</v>
      </c>
      <c r="C15" s="2">
        <v>5961421881</v>
      </c>
      <c r="D15" s="2">
        <v>7552761347</v>
      </c>
      <c r="E15" s="2">
        <v>8197568114</v>
      </c>
      <c r="F15" s="2">
        <v>8884178676</v>
      </c>
      <c r="G15" s="2">
        <v>12813096553</v>
      </c>
      <c r="H15" s="2">
        <v>13695443167</v>
      </c>
      <c r="I15" s="2">
        <v>14168923507</v>
      </c>
    </row>
    <row r="16" spans="1:9" x14ac:dyDescent="0.25">
      <c r="A16" t="s">
        <v>30</v>
      </c>
      <c r="B16" s="2">
        <v>507063897</v>
      </c>
      <c r="C16" s="2">
        <v>655576460</v>
      </c>
      <c r="D16" s="2">
        <v>825130483</v>
      </c>
      <c r="E16" s="2">
        <v>1000045580</v>
      </c>
      <c r="F16" s="2">
        <v>1147142738</v>
      </c>
      <c r="G16" s="2">
        <v>1192602581</v>
      </c>
      <c r="H16" s="2">
        <v>1329902273</v>
      </c>
      <c r="I16" s="2">
        <v>1460955284</v>
      </c>
    </row>
    <row r="17" spans="1:9" x14ac:dyDescent="0.25">
      <c r="A17" t="s">
        <v>31</v>
      </c>
      <c r="B17" s="2">
        <v>15257288</v>
      </c>
      <c r="C17" s="2">
        <v>4918521</v>
      </c>
      <c r="D17" s="2">
        <v>35285323</v>
      </c>
      <c r="E17" s="2">
        <v>16206043</v>
      </c>
      <c r="F17" s="2">
        <v>44189468</v>
      </c>
      <c r="G17" s="2">
        <v>29362397</v>
      </c>
      <c r="H17" s="2">
        <v>16591766</v>
      </c>
      <c r="I17" s="2">
        <v>15191362</v>
      </c>
    </row>
    <row r="18" spans="1:9" x14ac:dyDescent="0.25">
      <c r="A18" t="s">
        <v>32</v>
      </c>
      <c r="B18" s="2">
        <v>94267115</v>
      </c>
      <c r="C18" s="2">
        <v>41344474</v>
      </c>
      <c r="D18" s="2">
        <v>44536896</v>
      </c>
      <c r="E18" s="2">
        <v>47306134</v>
      </c>
      <c r="F18" s="2">
        <v>43895740</v>
      </c>
      <c r="G18" s="2">
        <v>47677786</v>
      </c>
      <c r="H18" s="2">
        <v>49963880</v>
      </c>
      <c r="I18" s="2">
        <v>55613969</v>
      </c>
    </row>
    <row r="19" spans="1:9" x14ac:dyDescent="0.25">
      <c r="A19" t="s">
        <v>33</v>
      </c>
      <c r="B19" s="2">
        <v>198418476</v>
      </c>
      <c r="C19" s="2">
        <v>267730060</v>
      </c>
      <c r="D19" s="2">
        <v>330098889</v>
      </c>
      <c r="E19" s="2">
        <v>317612092</v>
      </c>
      <c r="F19" s="2">
        <v>319978205</v>
      </c>
      <c r="G19" s="2">
        <v>339312019</v>
      </c>
      <c r="H19" s="2">
        <v>250191456</v>
      </c>
      <c r="I19" s="2">
        <v>254138242</v>
      </c>
    </row>
    <row r="20" spans="1:9" x14ac:dyDescent="0.25">
      <c r="A20" t="s">
        <v>34</v>
      </c>
      <c r="B20" s="2">
        <v>5280000</v>
      </c>
      <c r="C20" s="2">
        <v>5280000</v>
      </c>
      <c r="D20" s="2">
        <v>7323548</v>
      </c>
      <c r="E20" s="2">
        <v>8400000</v>
      </c>
      <c r="F20" s="2">
        <v>8400000</v>
      </c>
      <c r="G20" s="2">
        <v>11105806</v>
      </c>
      <c r="H20" s="2">
        <v>12300645</v>
      </c>
      <c r="I20" s="2">
        <v>14320000</v>
      </c>
    </row>
    <row r="21" spans="1:9" x14ac:dyDescent="0.25">
      <c r="A21" t="s">
        <v>35</v>
      </c>
      <c r="B21" s="2">
        <v>9530986</v>
      </c>
      <c r="C21" s="2">
        <v>10066840</v>
      </c>
      <c r="D21" s="2">
        <v>11875334</v>
      </c>
      <c r="E21" s="2">
        <v>13183767</v>
      </c>
      <c r="F21" s="2">
        <v>12640292</v>
      </c>
      <c r="G21" s="2">
        <v>12044109</v>
      </c>
      <c r="H21" s="2">
        <v>13564314</v>
      </c>
      <c r="I21" s="2">
        <v>11804222</v>
      </c>
    </row>
    <row r="22" spans="1:9" x14ac:dyDescent="0.25">
      <c r="A22" t="s">
        <v>36</v>
      </c>
      <c r="B22" s="2">
        <v>2749283</v>
      </c>
      <c r="C22" s="2">
        <v>2584829</v>
      </c>
      <c r="D22" s="2">
        <v>1401423</v>
      </c>
      <c r="E22" s="2">
        <v>2562124</v>
      </c>
      <c r="F22" s="2">
        <v>3730249</v>
      </c>
      <c r="G22" s="2">
        <v>1666492</v>
      </c>
      <c r="H22" s="2">
        <v>2456952</v>
      </c>
      <c r="I22" s="2">
        <v>2927575</v>
      </c>
    </row>
    <row r="23" spans="1:9" x14ac:dyDescent="0.25">
      <c r="A23" t="s">
        <v>37</v>
      </c>
      <c r="B23" s="2">
        <v>1593400</v>
      </c>
      <c r="C23" s="2">
        <v>2168000</v>
      </c>
      <c r="D23" s="2">
        <v>2168000</v>
      </c>
      <c r="E23" s="2">
        <v>2344118</v>
      </c>
      <c r="F23" s="2">
        <v>2530000</v>
      </c>
      <c r="G23" s="2">
        <v>2708250</v>
      </c>
      <c r="H23" s="2">
        <v>2995750</v>
      </c>
      <c r="I23" s="2">
        <v>3129375</v>
      </c>
    </row>
    <row r="24" spans="1:9" x14ac:dyDescent="0.25">
      <c r="A24" t="s">
        <v>38</v>
      </c>
      <c r="B24" s="2">
        <v>409590979</v>
      </c>
      <c r="C24" s="2">
        <v>504441086</v>
      </c>
      <c r="D24" s="2">
        <v>729987642</v>
      </c>
      <c r="E24" s="2">
        <v>866506137</v>
      </c>
      <c r="F24" s="2">
        <v>961943629</v>
      </c>
      <c r="G24" s="2">
        <v>965381752</v>
      </c>
      <c r="H24" s="2">
        <v>901995679</v>
      </c>
      <c r="I24" s="2">
        <v>834385031</v>
      </c>
    </row>
    <row r="25" spans="1:9" x14ac:dyDescent="0.25">
      <c r="A25" t="s">
        <v>39</v>
      </c>
      <c r="B25" s="2">
        <v>262929404</v>
      </c>
      <c r="C25" s="2">
        <v>324772772</v>
      </c>
      <c r="D25" s="2">
        <v>385750934</v>
      </c>
      <c r="E25" s="2">
        <v>425985241</v>
      </c>
      <c r="F25" s="2">
        <v>421312940</v>
      </c>
      <c r="G25" s="2">
        <v>494971614</v>
      </c>
      <c r="H25" s="2">
        <v>519571146</v>
      </c>
      <c r="I25" s="2">
        <v>601558332</v>
      </c>
    </row>
    <row r="26" spans="1:9" x14ac:dyDescent="0.25">
      <c r="A26" t="s">
        <v>40</v>
      </c>
      <c r="B26" s="2">
        <v>1128991237</v>
      </c>
      <c r="C26" s="2">
        <v>966001699</v>
      </c>
      <c r="D26" s="2">
        <v>1138621359</v>
      </c>
      <c r="E26" s="2">
        <v>1205550108</v>
      </c>
      <c r="F26" s="2">
        <v>1649966254</v>
      </c>
      <c r="G26" s="2">
        <v>1816923087</v>
      </c>
      <c r="H26" s="2">
        <v>2002113972</v>
      </c>
      <c r="I26" s="2">
        <v>1980373441</v>
      </c>
    </row>
    <row r="27" spans="1:9" x14ac:dyDescent="0.25">
      <c r="A27" s="1"/>
      <c r="B27" s="4">
        <f>SUM(B15:B26)</f>
        <v>7291655115</v>
      </c>
      <c r="C27" s="4">
        <f t="shared" ref="C27:I27" si="2">SUM(C15:C26)</f>
        <v>8746306622</v>
      </c>
      <c r="D27" s="4">
        <f t="shared" si="2"/>
        <v>11064941178</v>
      </c>
      <c r="E27" s="4">
        <f t="shared" si="2"/>
        <v>12103269458</v>
      </c>
      <c r="F27" s="4">
        <f t="shared" si="2"/>
        <v>13499908191</v>
      </c>
      <c r="G27" s="4">
        <f t="shared" si="2"/>
        <v>17726852446</v>
      </c>
      <c r="H27" s="4">
        <f t="shared" si="2"/>
        <v>18797091000</v>
      </c>
      <c r="I27" s="4">
        <f t="shared" si="2"/>
        <v>19403320340</v>
      </c>
    </row>
    <row r="28" spans="1:9" x14ac:dyDescent="0.25">
      <c r="A28" s="17" t="s">
        <v>102</v>
      </c>
      <c r="B28" s="4">
        <f>B13-B27</f>
        <v>12831753310</v>
      </c>
      <c r="C28" s="4">
        <f>C13-C27</f>
        <v>15597394981</v>
      </c>
      <c r="D28" s="4">
        <f>D13-D27</f>
        <v>14281354074</v>
      </c>
      <c r="E28" s="4">
        <f t="shared" ref="E28:I28" si="3">E13-E27</f>
        <v>15367696693</v>
      </c>
      <c r="F28" s="4">
        <f t="shared" si="3"/>
        <v>14565146118</v>
      </c>
      <c r="G28" s="4">
        <f t="shared" si="3"/>
        <v>14304576994</v>
      </c>
      <c r="H28" s="4">
        <f t="shared" si="3"/>
        <v>17182471038</v>
      </c>
      <c r="I28" s="4">
        <f t="shared" si="3"/>
        <v>20785717960</v>
      </c>
    </row>
    <row r="29" spans="1:9" x14ac:dyDescent="0.25">
      <c r="A29" s="18" t="s">
        <v>103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t="s">
        <v>41</v>
      </c>
      <c r="B30" s="2">
        <v>2384314796</v>
      </c>
      <c r="C30" s="2">
        <v>3502625602</v>
      </c>
      <c r="D30" s="2">
        <v>3015633502</v>
      </c>
      <c r="E30" s="2">
        <v>4670784729</v>
      </c>
      <c r="F30" s="7">
        <v>5131638598</v>
      </c>
      <c r="G30" s="2">
        <v>4085166640</v>
      </c>
      <c r="H30" s="2">
        <v>4605239704</v>
      </c>
      <c r="I30" s="2">
        <v>6250686742</v>
      </c>
    </row>
    <row r="31" spans="1:9" x14ac:dyDescent="0.25">
      <c r="A31" t="s">
        <v>42</v>
      </c>
      <c r="B31" s="2">
        <v>289077029</v>
      </c>
      <c r="C31" s="2">
        <v>30969670</v>
      </c>
      <c r="D31" s="2">
        <v>45627899</v>
      </c>
      <c r="E31" s="2">
        <v>36184361</v>
      </c>
      <c r="F31" s="2">
        <v>27069117</v>
      </c>
      <c r="G31" s="2">
        <v>-352361724</v>
      </c>
      <c r="H31" s="2">
        <v>48574631</v>
      </c>
      <c r="I31" s="2">
        <v>383893101</v>
      </c>
    </row>
    <row r="32" spans="1:9" x14ac:dyDescent="0.25">
      <c r="A32" t="s">
        <v>43</v>
      </c>
      <c r="C32" s="2">
        <v>9441066</v>
      </c>
      <c r="D32" s="2">
        <v>13201000</v>
      </c>
      <c r="E32" s="2">
        <v>117049502</v>
      </c>
      <c r="F32" s="2">
        <v>99232276</v>
      </c>
      <c r="G32" s="2">
        <v>140800397</v>
      </c>
      <c r="H32" s="2">
        <v>55531280</v>
      </c>
      <c r="I32" s="2">
        <v>67746642</v>
      </c>
    </row>
    <row r="33" spans="1:9" x14ac:dyDescent="0.25">
      <c r="A33" s="1"/>
      <c r="B33" s="4">
        <f>SUM(B30:B32)</f>
        <v>2673391825</v>
      </c>
      <c r="C33" s="4">
        <f>SUM(C30:C32)</f>
        <v>3543036338</v>
      </c>
      <c r="D33" s="4">
        <f t="shared" ref="D33:I33" si="4">SUM(D30:D32)</f>
        <v>3074462401</v>
      </c>
      <c r="E33" s="4">
        <f t="shared" si="4"/>
        <v>4824018592</v>
      </c>
      <c r="F33" s="4">
        <f t="shared" si="4"/>
        <v>5257939991</v>
      </c>
      <c r="G33" s="4">
        <f t="shared" si="4"/>
        <v>3873605313</v>
      </c>
      <c r="H33" s="4">
        <f t="shared" si="4"/>
        <v>4709345615</v>
      </c>
      <c r="I33" s="4">
        <f t="shared" si="4"/>
        <v>6702326485</v>
      </c>
    </row>
    <row r="34" spans="1:9" x14ac:dyDescent="0.25">
      <c r="A34" s="17" t="s">
        <v>104</v>
      </c>
      <c r="B34" s="4">
        <f>B28-B33</f>
        <v>10158361485</v>
      </c>
      <c r="C34" s="4">
        <f>C28-C33</f>
        <v>12054358643</v>
      </c>
      <c r="D34" s="4">
        <f t="shared" ref="D34:I34" si="5">D28-D33</f>
        <v>11206891673</v>
      </c>
      <c r="E34" s="4">
        <f t="shared" si="5"/>
        <v>10543678101</v>
      </c>
      <c r="F34" s="4">
        <f t="shared" si="5"/>
        <v>9307206127</v>
      </c>
      <c r="G34" s="4">
        <f t="shared" si="5"/>
        <v>10430971681</v>
      </c>
      <c r="H34" s="4">
        <f t="shared" si="5"/>
        <v>12473125423</v>
      </c>
      <c r="I34" s="4">
        <f t="shared" si="5"/>
        <v>14083391475</v>
      </c>
    </row>
    <row r="35" spans="1:9" x14ac:dyDescent="0.25">
      <c r="A35" s="18" t="s">
        <v>105</v>
      </c>
      <c r="B35" s="4">
        <f>SUM(B36:B37)</f>
        <v>5533767834</v>
      </c>
      <c r="C35" s="4">
        <f t="shared" ref="C35:D35" si="6">SUM(C36:C37)</f>
        <v>6620429620</v>
      </c>
      <c r="D35" s="4">
        <f t="shared" si="6"/>
        <v>6151529542</v>
      </c>
      <c r="E35" s="4">
        <f>SUM(E36:E37)</f>
        <v>6562294743</v>
      </c>
      <c r="F35" s="4">
        <f>SUM(F36:F37)</f>
        <v>5895163334</v>
      </c>
      <c r="G35" s="4">
        <f t="shared" ref="G35" si="7">SUM(G36:G37)</f>
        <v>5951633378</v>
      </c>
      <c r="H35" s="4">
        <f t="shared" ref="H35:I35" si="8">SUM(H36:H37)</f>
        <v>7552518678</v>
      </c>
      <c r="I35" s="4">
        <f t="shared" si="8"/>
        <v>7773091420</v>
      </c>
    </row>
    <row r="36" spans="1:9" x14ac:dyDescent="0.25">
      <c r="A36" t="s">
        <v>44</v>
      </c>
      <c r="B36" s="2">
        <v>5504252091</v>
      </c>
      <c r="C36" s="2">
        <v>6574464832</v>
      </c>
      <c r="D36" s="2">
        <v>6195969079</v>
      </c>
      <c r="E36" s="2">
        <v>6367368688</v>
      </c>
      <c r="F36" s="2">
        <v>5978373064</v>
      </c>
      <c r="G36" s="2">
        <v>6015479045</v>
      </c>
      <c r="H36" s="2">
        <v>7499735548</v>
      </c>
      <c r="I36" s="2">
        <v>7769683190</v>
      </c>
    </row>
    <row r="37" spans="1:9" x14ac:dyDescent="0.25">
      <c r="A37" t="s">
        <v>45</v>
      </c>
      <c r="B37" s="2">
        <v>29515743</v>
      </c>
      <c r="C37" s="2">
        <v>45964788</v>
      </c>
      <c r="D37" s="2">
        <v>-44439537</v>
      </c>
      <c r="E37" s="2">
        <v>194926055</v>
      </c>
      <c r="F37" s="2">
        <v>-83209730</v>
      </c>
      <c r="G37" s="2">
        <v>-63845667</v>
      </c>
      <c r="H37" s="2">
        <v>52783130</v>
      </c>
      <c r="I37" s="2">
        <v>3408230</v>
      </c>
    </row>
    <row r="38" spans="1:9" x14ac:dyDescent="0.25">
      <c r="A38" s="17" t="s">
        <v>106</v>
      </c>
      <c r="B38" s="4">
        <f>B34-B35</f>
        <v>4624593651</v>
      </c>
      <c r="C38" s="4">
        <f>C34-C35</f>
        <v>5433929023</v>
      </c>
      <c r="D38" s="4">
        <f t="shared" ref="D38:I38" si="9">D34-D35</f>
        <v>5055362131</v>
      </c>
      <c r="E38" s="4">
        <f t="shared" si="9"/>
        <v>3981383358</v>
      </c>
      <c r="F38" s="4">
        <f t="shared" si="9"/>
        <v>3412042793</v>
      </c>
      <c r="G38" s="4">
        <f t="shared" si="9"/>
        <v>4479338303</v>
      </c>
      <c r="H38" s="4">
        <f t="shared" si="9"/>
        <v>4920606745</v>
      </c>
      <c r="I38" s="4">
        <f t="shared" si="9"/>
        <v>6310300055</v>
      </c>
    </row>
    <row r="39" spans="1:9" x14ac:dyDescent="0.25">
      <c r="E39" s="2"/>
      <c r="F39" s="2"/>
      <c r="G39" s="2"/>
      <c r="H39" s="2"/>
    </row>
    <row r="41" spans="1:9" x14ac:dyDescent="0.25">
      <c r="A41" s="18" t="s">
        <v>107</v>
      </c>
      <c r="B41" s="8">
        <f>B38/('1'!B41/10)</f>
        <v>4.6210299127313013</v>
      </c>
      <c r="C41" s="8">
        <f>C38/('1'!C41/10)</f>
        <v>4.3437932850185934</v>
      </c>
      <c r="D41" s="8">
        <f>D38/('1'!D41/10)</f>
        <v>3.4539941470642113</v>
      </c>
      <c r="E41" s="8">
        <f>E38/('1'!E41/10)</f>
        <v>2.4729232517514195</v>
      </c>
      <c r="F41" s="8">
        <f>F38/('1'!F41/10)</f>
        <v>2.1192935218926374</v>
      </c>
      <c r="G41" s="8">
        <f>G38/('1'!G41/10)</f>
        <v>2.7822138301984243</v>
      </c>
      <c r="H41" s="8">
        <f>H38/('1'!H41/10)</f>
        <v>3.0562951964886791</v>
      </c>
      <c r="I41" s="8">
        <f>I38/('1'!I41/10)</f>
        <v>3.9194637462333417</v>
      </c>
    </row>
    <row r="42" spans="1:9" x14ac:dyDescent="0.25">
      <c r="A42" s="18" t="s">
        <v>108</v>
      </c>
      <c r="B42">
        <v>1000771200</v>
      </c>
      <c r="C42">
        <v>1250964000</v>
      </c>
      <c r="D42">
        <v>1463627880</v>
      </c>
      <c r="E42">
        <v>1609990668</v>
      </c>
      <c r="F42">
        <v>1609990668</v>
      </c>
      <c r="G42">
        <v>1609990668</v>
      </c>
      <c r="H42">
        <v>1609990668</v>
      </c>
      <c r="I42">
        <v>1609990668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pane xSplit="1" ySplit="4" topLeftCell="B38" activePane="bottomRight" state="frozen"/>
      <selection pane="topRight" activeCell="B1" sqref="B1"/>
      <selection pane="bottomLeft" activeCell="A6" sqref="A6"/>
      <selection pane="bottomRight" activeCell="G52" sqref="G52"/>
    </sheetView>
  </sheetViews>
  <sheetFormatPr defaultRowHeight="15" x14ac:dyDescent="0.25"/>
  <cols>
    <col min="1" max="1" width="55.7109375" bestFit="1" customWidth="1"/>
    <col min="2" max="2" width="15.140625" customWidth="1"/>
    <col min="3" max="4" width="16" customWidth="1"/>
    <col min="5" max="5" width="15.7109375" customWidth="1"/>
    <col min="6" max="6" width="15.140625" customWidth="1"/>
    <col min="7" max="7" width="14.5703125" bestFit="1" customWidth="1"/>
    <col min="8" max="9" width="14.85546875" bestFit="1" customWidth="1"/>
  </cols>
  <sheetData>
    <row r="1" spans="1:9" x14ac:dyDescent="0.25">
      <c r="A1" s="1" t="s">
        <v>121</v>
      </c>
    </row>
    <row r="2" spans="1:9" x14ac:dyDescent="0.25">
      <c r="A2" s="1" t="s">
        <v>124</v>
      </c>
    </row>
    <row r="3" spans="1:9" x14ac:dyDescent="0.25">
      <c r="A3" t="s">
        <v>0</v>
      </c>
    </row>
    <row r="4" spans="1:9" x14ac:dyDescent="0.25">
      <c r="B4">
        <v>2011</v>
      </c>
      <c r="C4">
        <v>2012</v>
      </c>
      <c r="D4">
        <v>2013</v>
      </c>
      <c r="E4">
        <v>2014</v>
      </c>
      <c r="F4">
        <v>2015</v>
      </c>
      <c r="G4">
        <v>2016</v>
      </c>
      <c r="H4">
        <v>2017</v>
      </c>
      <c r="I4">
        <v>2018</v>
      </c>
    </row>
    <row r="5" spans="1:9" x14ac:dyDescent="0.25">
      <c r="A5" s="17" t="s">
        <v>109</v>
      </c>
    </row>
    <row r="6" spans="1:9" x14ac:dyDescent="0.25">
      <c r="A6" s="13" t="s">
        <v>110</v>
      </c>
    </row>
    <row r="7" spans="1:9" x14ac:dyDescent="0.25">
      <c r="A7" t="s">
        <v>24</v>
      </c>
      <c r="B7" s="2">
        <v>32019532444</v>
      </c>
      <c r="C7" s="2">
        <v>42092371173</v>
      </c>
      <c r="D7" s="2">
        <v>49302935930</v>
      </c>
      <c r="E7" s="2">
        <v>49004594914</v>
      </c>
      <c r="F7" s="2">
        <v>47915719537</v>
      </c>
      <c r="G7" s="2">
        <v>49749652979</v>
      </c>
      <c r="H7" s="2">
        <v>52255696498</v>
      </c>
      <c r="I7" s="2">
        <v>61532658063</v>
      </c>
    </row>
    <row r="8" spans="1:9" x14ac:dyDescent="0.25">
      <c r="A8" t="s">
        <v>25</v>
      </c>
      <c r="B8" s="2">
        <v>-16954828500</v>
      </c>
      <c r="C8" s="2">
        <v>-24290570429</v>
      </c>
      <c r="D8" s="2">
        <v>-30718018746</v>
      </c>
      <c r="E8" s="2">
        <v>-31722869528</v>
      </c>
      <c r="F8" s="2">
        <v>-29563685828</v>
      </c>
      <c r="G8" s="2">
        <v>-28596363026</v>
      </c>
      <c r="H8" s="2">
        <v>-28863833225</v>
      </c>
      <c r="I8" s="2">
        <v>-37367761710</v>
      </c>
    </row>
    <row r="9" spans="1:9" x14ac:dyDescent="0.25">
      <c r="A9" s="14" t="s">
        <v>46</v>
      </c>
      <c r="B9" s="2">
        <v>331004637</v>
      </c>
      <c r="C9" s="2">
        <v>484361836</v>
      </c>
      <c r="D9" s="2">
        <v>2112029193</v>
      </c>
      <c r="E9" s="2">
        <v>1870699544</v>
      </c>
      <c r="F9" s="2">
        <v>2063232961</v>
      </c>
      <c r="G9" s="2">
        <v>979273719</v>
      </c>
      <c r="H9" s="2">
        <v>1385458796</v>
      </c>
      <c r="I9" s="2">
        <v>1333389575</v>
      </c>
    </row>
    <row r="10" spans="1:9" x14ac:dyDescent="0.25">
      <c r="A10" t="s">
        <v>47</v>
      </c>
      <c r="B10" s="2">
        <v>5297455786</v>
      </c>
      <c r="C10" s="2">
        <v>5260647661</v>
      </c>
      <c r="D10" s="2">
        <v>5003261950</v>
      </c>
      <c r="E10" s="2">
        <v>5883332280</v>
      </c>
      <c r="F10" s="2">
        <v>6212914002</v>
      </c>
      <c r="G10" s="2">
        <v>5763148747</v>
      </c>
      <c r="H10" s="2">
        <v>6306319706</v>
      </c>
      <c r="I10" s="2">
        <v>5507380150</v>
      </c>
    </row>
    <row r="11" spans="1:9" x14ac:dyDescent="0.25">
      <c r="A11" t="s">
        <v>48</v>
      </c>
      <c r="B11" s="2">
        <v>77081305</v>
      </c>
      <c r="C11" s="2">
        <v>107882331</v>
      </c>
      <c r="D11" s="2">
        <v>43918185</v>
      </c>
      <c r="E11" s="2">
        <v>39350296</v>
      </c>
      <c r="F11" s="2">
        <v>39909335</v>
      </c>
      <c r="G11" s="2">
        <v>43936629</v>
      </c>
      <c r="H11" s="2">
        <v>78271678</v>
      </c>
      <c r="I11" s="2">
        <v>37379857</v>
      </c>
    </row>
    <row r="12" spans="1:9" x14ac:dyDescent="0.25">
      <c r="A12" t="s">
        <v>49</v>
      </c>
      <c r="B12" s="2">
        <v>-4661263050</v>
      </c>
      <c r="C12" s="2">
        <v>-5966701881</v>
      </c>
      <c r="D12" s="2">
        <v>-7130884895</v>
      </c>
      <c r="E12" s="2">
        <v>-8100074962</v>
      </c>
      <c r="F12" s="2">
        <v>-8561139222</v>
      </c>
      <c r="G12" s="2">
        <v>-12404126222</v>
      </c>
      <c r="H12" s="2">
        <v>-13665214148</v>
      </c>
      <c r="I12" s="2">
        <v>-12431117568</v>
      </c>
    </row>
    <row r="13" spans="1:9" x14ac:dyDescent="0.25">
      <c r="A13" t="s">
        <v>50</v>
      </c>
      <c r="B13" s="2">
        <v>-237072771</v>
      </c>
      <c r="C13" s="2">
        <v>-317323649</v>
      </c>
      <c r="D13" s="2">
        <v>-306150694</v>
      </c>
      <c r="E13" s="2">
        <v>-326348124</v>
      </c>
      <c r="F13" s="2">
        <v>-326787585</v>
      </c>
      <c r="G13" s="2">
        <v>-304386455</v>
      </c>
      <c r="H13" s="2">
        <v>-363368568</v>
      </c>
      <c r="I13" s="2">
        <v>-320702700</v>
      </c>
    </row>
    <row r="14" spans="1:9" x14ac:dyDescent="0.25">
      <c r="A14" t="s">
        <v>51</v>
      </c>
      <c r="B14" s="2">
        <v>-4055740794</v>
      </c>
      <c r="C14" s="2">
        <v>-4888001666</v>
      </c>
      <c r="D14" s="2">
        <v>-5763293016</v>
      </c>
      <c r="E14" s="2">
        <v>-5648297930</v>
      </c>
      <c r="F14" s="2">
        <v>-9203786715</v>
      </c>
      <c r="G14" s="2">
        <v>-6784988519</v>
      </c>
      <c r="H14" s="2">
        <v>-6231380721</v>
      </c>
      <c r="I14" s="2">
        <v>-6460341447</v>
      </c>
    </row>
    <row r="15" spans="1:9" x14ac:dyDescent="0.25">
      <c r="A15" t="s">
        <v>52</v>
      </c>
      <c r="B15" s="2">
        <v>799552338</v>
      </c>
      <c r="C15" s="2">
        <v>1016990346</v>
      </c>
      <c r="D15" s="2">
        <v>985205915</v>
      </c>
      <c r="E15" s="2">
        <v>1213407361</v>
      </c>
      <c r="F15" s="2">
        <v>2013322283</v>
      </c>
      <c r="G15" s="2">
        <v>2416882178</v>
      </c>
      <c r="H15" s="2">
        <v>3267170790</v>
      </c>
      <c r="I15" s="2">
        <v>4010097230</v>
      </c>
    </row>
    <row r="16" spans="1:9" x14ac:dyDescent="0.25">
      <c r="A16" t="s">
        <v>53</v>
      </c>
      <c r="B16" s="2">
        <v>-2020929003</v>
      </c>
      <c r="C16" s="2">
        <v>-2189000102</v>
      </c>
      <c r="D16" s="2">
        <v>-2977864593</v>
      </c>
      <c r="E16" s="2">
        <v>-2594835403</v>
      </c>
      <c r="F16" s="2">
        <v>-2289395100</v>
      </c>
      <c r="G16" s="2">
        <v>-1876652006</v>
      </c>
      <c r="H16" s="2">
        <v>-3366118919</v>
      </c>
      <c r="I16" s="2">
        <v>-3564827667</v>
      </c>
    </row>
    <row r="17" spans="1:9" x14ac:dyDescent="0.25">
      <c r="A17" s="1"/>
      <c r="B17" s="4">
        <f>SUM(B7:B16)</f>
        <v>10594792392</v>
      </c>
      <c r="C17" s="4">
        <f>SUM(C7:C16)</f>
        <v>11310655620</v>
      </c>
      <c r="D17" s="4">
        <f t="shared" ref="D17:I17" si="0">SUM(D7:D16)</f>
        <v>10551139229</v>
      </c>
      <c r="E17" s="4">
        <f t="shared" si="0"/>
        <v>9618958448</v>
      </c>
      <c r="F17" s="4">
        <f t="shared" si="0"/>
        <v>8300303668</v>
      </c>
      <c r="G17" s="4">
        <f t="shared" si="0"/>
        <v>8986378024</v>
      </c>
      <c r="H17" s="4">
        <f t="shared" si="0"/>
        <v>10803001887</v>
      </c>
      <c r="I17" s="4">
        <f t="shared" si="0"/>
        <v>12276153783</v>
      </c>
    </row>
    <row r="18" spans="1:9" x14ac:dyDescent="0.25">
      <c r="A18" s="15" t="s">
        <v>111</v>
      </c>
    </row>
    <row r="19" spans="1:9" x14ac:dyDescent="0.25">
      <c r="A19" t="s">
        <v>54</v>
      </c>
    </row>
    <row r="20" spans="1:9" x14ac:dyDescent="0.25">
      <c r="A20" t="s">
        <v>55</v>
      </c>
    </row>
    <row r="21" spans="1:9" x14ac:dyDescent="0.25">
      <c r="A21" t="s">
        <v>56</v>
      </c>
      <c r="H21" s="2">
        <v>238203500</v>
      </c>
      <c r="I21">
        <v>-3046078258</v>
      </c>
    </row>
    <row r="22" spans="1:9" x14ac:dyDescent="0.25">
      <c r="A22" t="s">
        <v>57</v>
      </c>
      <c r="B22" s="2">
        <v>-44065049847</v>
      </c>
      <c r="C22" s="2">
        <v>-67080159717</v>
      </c>
      <c r="D22" s="2">
        <v>-33883832543</v>
      </c>
      <c r="E22" s="2">
        <v>-57190662489</v>
      </c>
      <c r="F22" s="2">
        <v>-61629035250</v>
      </c>
      <c r="G22" s="2">
        <v>-81224410050</v>
      </c>
      <c r="H22" s="2">
        <v>-89310017602</v>
      </c>
      <c r="I22" s="2">
        <v>-90240995848</v>
      </c>
    </row>
    <row r="23" spans="1:9" x14ac:dyDescent="0.25">
      <c r="A23" t="s">
        <v>58</v>
      </c>
      <c r="B23" s="2">
        <v>-467914988</v>
      </c>
      <c r="C23" s="2">
        <v>109479065</v>
      </c>
      <c r="D23" s="2">
        <v>-1475585020</v>
      </c>
      <c r="E23" s="2">
        <v>1013868776</v>
      </c>
      <c r="F23" s="2">
        <v>1189635579</v>
      </c>
      <c r="G23" s="2">
        <v>-582104244</v>
      </c>
      <c r="H23" s="2">
        <v>-3125959498</v>
      </c>
      <c r="I23" s="2">
        <v>0</v>
      </c>
    </row>
    <row r="24" spans="1:9" x14ac:dyDescent="0.25">
      <c r="A24" t="s">
        <v>59</v>
      </c>
      <c r="C24" s="2"/>
      <c r="D24" s="2"/>
      <c r="E24" s="2">
        <v>7657500743</v>
      </c>
      <c r="F24" s="2">
        <v>10108829396</v>
      </c>
      <c r="G24" s="2">
        <v>-845357139</v>
      </c>
      <c r="H24" s="2">
        <v>12308352908</v>
      </c>
      <c r="I24" s="2">
        <v>8585034656</v>
      </c>
    </row>
    <row r="25" spans="1:9" x14ac:dyDescent="0.25">
      <c r="A25" t="s">
        <v>60</v>
      </c>
      <c r="B25" s="2">
        <v>501270743</v>
      </c>
      <c r="C25" s="2">
        <v>-437641214</v>
      </c>
      <c r="D25" s="2">
        <v>-1023989</v>
      </c>
      <c r="E25" s="2">
        <v>-193547298</v>
      </c>
      <c r="F25" s="2">
        <v>153938891</v>
      </c>
      <c r="G25" s="2">
        <v>185712074</v>
      </c>
      <c r="H25" s="2">
        <v>338592809</v>
      </c>
      <c r="I25" s="2">
        <v>-431212723</v>
      </c>
    </row>
    <row r="26" spans="1:9" x14ac:dyDescent="0.25">
      <c r="A26" t="s">
        <v>61</v>
      </c>
      <c r="B26" s="2">
        <v>47970108822</v>
      </c>
      <c r="C26" s="2">
        <v>76377684681</v>
      </c>
      <c r="D26" s="2">
        <v>52892382596</v>
      </c>
      <c r="E26" s="2">
        <v>86764748509</v>
      </c>
      <c r="F26" s="2">
        <v>54025872754</v>
      </c>
      <c r="G26" s="2">
        <v>65498455299</v>
      </c>
      <c r="H26" s="2">
        <v>68722035917</v>
      </c>
      <c r="I26" s="2">
        <v>67608576810</v>
      </c>
    </row>
    <row r="27" spans="1:9" x14ac:dyDescent="0.25">
      <c r="A27" t="s">
        <v>62</v>
      </c>
      <c r="I27" s="2">
        <v>0</v>
      </c>
    </row>
    <row r="28" spans="1:9" x14ac:dyDescent="0.25">
      <c r="A28" t="s">
        <v>63</v>
      </c>
      <c r="I28" s="2">
        <v>0</v>
      </c>
    </row>
    <row r="29" spans="1:9" x14ac:dyDescent="0.25">
      <c r="A29" t="s">
        <v>64</v>
      </c>
      <c r="B29" s="2">
        <v>417328401</v>
      </c>
      <c r="C29" s="2">
        <v>281551279</v>
      </c>
      <c r="D29" s="2">
        <v>5717219370</v>
      </c>
      <c r="E29" s="2">
        <v>2872167220</v>
      </c>
      <c r="F29" s="2">
        <v>2075425298</v>
      </c>
      <c r="G29" s="2">
        <v>-2981163310</v>
      </c>
      <c r="H29" s="2">
        <v>1861571656</v>
      </c>
      <c r="I29" s="2">
        <v>499328684</v>
      </c>
    </row>
    <row r="30" spans="1:9" x14ac:dyDescent="0.25">
      <c r="A30" s="1"/>
      <c r="B30" s="4">
        <f>SUM(B19:B29)</f>
        <v>4355743131</v>
      </c>
      <c r="C30" s="4">
        <f t="shared" ref="C30:I30" si="1">SUM(C19:C29)</f>
        <v>9250914094</v>
      </c>
      <c r="D30" s="4">
        <f t="shared" si="1"/>
        <v>23249160414</v>
      </c>
      <c r="E30" s="4">
        <f t="shared" si="1"/>
        <v>40924075461</v>
      </c>
      <c r="F30" s="4">
        <f t="shared" si="1"/>
        <v>5924666668</v>
      </c>
      <c r="G30" s="4">
        <f t="shared" si="1"/>
        <v>-19948867370</v>
      </c>
      <c r="H30" s="4">
        <f t="shared" si="1"/>
        <v>-8967220310</v>
      </c>
      <c r="I30" s="4">
        <f t="shared" si="1"/>
        <v>-17025346679</v>
      </c>
    </row>
    <row r="31" spans="1:9" x14ac:dyDescent="0.25">
      <c r="A31" s="1"/>
      <c r="B31" s="4">
        <f>B17+B30</f>
        <v>14950535523</v>
      </c>
      <c r="C31" s="4">
        <f>C17+C30</f>
        <v>20561569714</v>
      </c>
      <c r="D31" s="4">
        <f t="shared" ref="D31:I31" si="2">D17+D30</f>
        <v>33800299643</v>
      </c>
      <c r="E31" s="4">
        <f t="shared" si="2"/>
        <v>50543033909</v>
      </c>
      <c r="F31" s="4">
        <f t="shared" si="2"/>
        <v>14224970336</v>
      </c>
      <c r="G31" s="4">
        <f t="shared" si="2"/>
        <v>-10962489346</v>
      </c>
      <c r="H31" s="4">
        <f t="shared" si="2"/>
        <v>1835781577</v>
      </c>
      <c r="I31" s="4">
        <f t="shared" si="2"/>
        <v>-4749192896</v>
      </c>
    </row>
    <row r="33" spans="1:9" x14ac:dyDescent="0.25">
      <c r="A33" s="17" t="s">
        <v>112</v>
      </c>
      <c r="E33" s="2"/>
      <c r="F33" s="2"/>
      <c r="G33" s="2"/>
    </row>
    <row r="34" spans="1:9" x14ac:dyDescent="0.25">
      <c r="A34" t="s">
        <v>65</v>
      </c>
      <c r="C34" s="2">
        <v>1173962731</v>
      </c>
      <c r="D34" s="2">
        <v>836868609</v>
      </c>
      <c r="E34" s="2">
        <v>1175692382</v>
      </c>
      <c r="F34" s="2">
        <v>1335573339</v>
      </c>
      <c r="G34" s="2">
        <v>2221677286</v>
      </c>
      <c r="H34" s="2">
        <v>25475697368</v>
      </c>
      <c r="I34" s="2">
        <v>-1076036240</v>
      </c>
    </row>
    <row r="35" spans="1:9" x14ac:dyDescent="0.25">
      <c r="A35" t="s">
        <v>66</v>
      </c>
      <c r="B35" s="2">
        <v>-2903755860</v>
      </c>
      <c r="C35" s="2">
        <v>-11257091966</v>
      </c>
      <c r="D35" s="2">
        <v>-41393061898</v>
      </c>
      <c r="E35" s="2">
        <v>-34768348787</v>
      </c>
      <c r="F35" s="2">
        <v>-117057781</v>
      </c>
      <c r="G35" s="2">
        <v>37217098642</v>
      </c>
      <c r="H35" s="2">
        <v>-3264472395</v>
      </c>
      <c r="I35" s="2">
        <v>-3545132367</v>
      </c>
    </row>
    <row r="36" spans="1:9" x14ac:dyDescent="0.25">
      <c r="A36" t="s">
        <v>67</v>
      </c>
      <c r="E36" s="2">
        <v>-2000000000</v>
      </c>
      <c r="F36" s="2">
        <v>-1000000000</v>
      </c>
      <c r="G36" s="2"/>
      <c r="H36" s="2">
        <v>3000000000</v>
      </c>
      <c r="I36" s="2">
        <v>0</v>
      </c>
    </row>
    <row r="37" spans="1:9" x14ac:dyDescent="0.25">
      <c r="A37" t="s">
        <v>68</v>
      </c>
      <c r="I37" s="2">
        <v>0</v>
      </c>
    </row>
    <row r="38" spans="1:9" x14ac:dyDescent="0.25">
      <c r="A38" t="s">
        <v>69</v>
      </c>
      <c r="B38" s="2">
        <v>-729734467</v>
      </c>
      <c r="C38" s="2">
        <v>-960861899</v>
      </c>
      <c r="D38" s="2">
        <v>-1555262018</v>
      </c>
      <c r="E38" s="2">
        <v>-941612274</v>
      </c>
      <c r="F38" s="2">
        <v>-960327089</v>
      </c>
      <c r="G38" s="2">
        <v>-559195368</v>
      </c>
      <c r="H38" s="2">
        <v>-645645347</v>
      </c>
      <c r="I38" s="2">
        <v>-552357449</v>
      </c>
    </row>
    <row r="39" spans="1:9" x14ac:dyDescent="0.25">
      <c r="A39" t="s">
        <v>70</v>
      </c>
      <c r="I39" s="2">
        <v>0</v>
      </c>
    </row>
    <row r="40" spans="1:9" x14ac:dyDescent="0.25">
      <c r="A40" s="1"/>
      <c r="B40" s="4">
        <f>SUM(B34:B39)</f>
        <v>-3633490327</v>
      </c>
      <c r="C40" s="4">
        <f t="shared" ref="C40:I40" si="3">SUM(C34:C39)</f>
        <v>-11043991134</v>
      </c>
      <c r="D40" s="4">
        <f t="shared" si="3"/>
        <v>-42111455307</v>
      </c>
      <c r="E40" s="4">
        <f t="shared" si="3"/>
        <v>-36534268679</v>
      </c>
      <c r="F40" s="4">
        <f t="shared" si="3"/>
        <v>-741811531</v>
      </c>
      <c r="G40" s="4">
        <f t="shared" si="3"/>
        <v>38879580560</v>
      </c>
      <c r="H40" s="4">
        <f t="shared" si="3"/>
        <v>24565579626</v>
      </c>
      <c r="I40" s="4">
        <f t="shared" si="3"/>
        <v>-5173526056</v>
      </c>
    </row>
    <row r="42" spans="1:9" x14ac:dyDescent="0.25">
      <c r="A42" s="17" t="s">
        <v>113</v>
      </c>
    </row>
    <row r="43" spans="1:9" x14ac:dyDescent="0.25">
      <c r="A43" t="s">
        <v>71</v>
      </c>
      <c r="H43" s="2">
        <v>5000000000</v>
      </c>
      <c r="I43">
        <v>7000000000</v>
      </c>
    </row>
    <row r="44" spans="1:9" x14ac:dyDescent="0.25">
      <c r="A44" t="s">
        <v>72</v>
      </c>
    </row>
    <row r="45" spans="1:9" x14ac:dyDescent="0.25">
      <c r="A45" t="s">
        <v>73</v>
      </c>
      <c r="B45" s="2">
        <v>48000</v>
      </c>
    </row>
    <row r="46" spans="1:9" x14ac:dyDescent="0.25">
      <c r="A46" t="s">
        <v>74</v>
      </c>
      <c r="C46" s="2">
        <v>-700539840</v>
      </c>
      <c r="D46" s="2">
        <v>-1000771200</v>
      </c>
      <c r="E46" s="2">
        <v>-1170902304</v>
      </c>
      <c r="F46" s="2">
        <v>-2414986002</v>
      </c>
      <c r="G46" s="2">
        <v>-3219981336</v>
      </c>
      <c r="H46" s="2">
        <v>-1609990668</v>
      </c>
      <c r="I46" s="2">
        <v>-1609990668</v>
      </c>
    </row>
    <row r="47" spans="1:9" x14ac:dyDescent="0.25">
      <c r="A47" s="1"/>
      <c r="B47" s="4">
        <f>SUM(B43:B46)</f>
        <v>48000</v>
      </c>
      <c r="C47" s="4">
        <f t="shared" ref="C47:I47" si="4">SUM(C43:C46)</f>
        <v>-700539840</v>
      </c>
      <c r="D47" s="4">
        <f t="shared" si="4"/>
        <v>-1000771200</v>
      </c>
      <c r="E47" s="4">
        <f t="shared" si="4"/>
        <v>-1170902304</v>
      </c>
      <c r="F47" s="4">
        <f t="shared" si="4"/>
        <v>-2414986002</v>
      </c>
      <c r="G47" s="4">
        <f t="shared" si="4"/>
        <v>-3219981336</v>
      </c>
      <c r="H47" s="4">
        <f t="shared" si="4"/>
        <v>3390009332</v>
      </c>
      <c r="I47" s="4">
        <f t="shared" si="4"/>
        <v>5390009332</v>
      </c>
    </row>
    <row r="49" spans="1:9" x14ac:dyDescent="0.25">
      <c r="A49" s="17" t="s">
        <v>114</v>
      </c>
      <c r="B49" s="4">
        <f>B47+B40+B31</f>
        <v>11317093196</v>
      </c>
      <c r="C49" s="4">
        <f t="shared" ref="C49:I49" si="5">C47+C40+C31</f>
        <v>8817038740</v>
      </c>
      <c r="D49" s="4">
        <f t="shared" si="5"/>
        <v>-9311926864</v>
      </c>
      <c r="E49" s="4">
        <f t="shared" si="5"/>
        <v>12837862926</v>
      </c>
      <c r="F49" s="4">
        <f t="shared" si="5"/>
        <v>11068172803</v>
      </c>
      <c r="G49" s="4">
        <f t="shared" si="5"/>
        <v>24697109878</v>
      </c>
      <c r="H49" s="4">
        <f t="shared" si="5"/>
        <v>29791370535</v>
      </c>
      <c r="I49" s="4">
        <f t="shared" si="5"/>
        <v>-4532709620</v>
      </c>
    </row>
    <row r="50" spans="1:9" x14ac:dyDescent="0.25">
      <c r="A50" s="1" t="s">
        <v>115</v>
      </c>
      <c r="C50" s="2">
        <v>-3303771</v>
      </c>
      <c r="D50" s="2">
        <v>4621542</v>
      </c>
      <c r="E50" s="2">
        <v>5074713</v>
      </c>
      <c r="F50" s="2">
        <v>-2077725</v>
      </c>
      <c r="G50" s="2">
        <v>5102461</v>
      </c>
      <c r="H50" s="2">
        <v>13296437</v>
      </c>
      <c r="I50" s="2">
        <v>-11930199</v>
      </c>
    </row>
    <row r="51" spans="1:9" x14ac:dyDescent="0.25">
      <c r="A51" s="18" t="s">
        <v>116</v>
      </c>
      <c r="B51" s="2">
        <v>46168117555</v>
      </c>
      <c r="C51" s="2">
        <v>57485210751</v>
      </c>
      <c r="D51" s="2">
        <v>66298945720</v>
      </c>
      <c r="E51" s="2">
        <v>56991640398</v>
      </c>
      <c r="F51" s="2">
        <v>69834578037</v>
      </c>
      <c r="G51" s="2">
        <v>80900673115</v>
      </c>
      <c r="H51" s="2">
        <v>105602885454</v>
      </c>
      <c r="I51" s="2">
        <v>135407552426</v>
      </c>
    </row>
    <row r="52" spans="1:9" x14ac:dyDescent="0.25">
      <c r="A52" s="17" t="s">
        <v>117</v>
      </c>
      <c r="B52" s="4">
        <f>B49+B50+B51</f>
        <v>57485210751</v>
      </c>
      <c r="C52" s="4">
        <f t="shared" ref="C52:I52" si="6">C49+C50+C51</f>
        <v>66298945720</v>
      </c>
      <c r="D52" s="4">
        <f t="shared" si="6"/>
        <v>56991640398</v>
      </c>
      <c r="E52" s="4">
        <f t="shared" si="6"/>
        <v>69834578037</v>
      </c>
      <c r="F52" s="4">
        <f t="shared" si="6"/>
        <v>80900673115</v>
      </c>
      <c r="G52" s="4">
        <f t="shared" si="6"/>
        <v>105602885454</v>
      </c>
      <c r="H52" s="4">
        <f t="shared" si="6"/>
        <v>135407552426</v>
      </c>
      <c r="I52" s="4">
        <f t="shared" si="6"/>
        <v>130862912607</v>
      </c>
    </row>
    <row r="53" spans="1:9" x14ac:dyDescent="0.25">
      <c r="A53" s="18" t="s">
        <v>118</v>
      </c>
      <c r="B53" s="8">
        <f>B31/('1'!B41/10)</f>
        <v>14.939014554975204</v>
      </c>
      <c r="C53" s="8">
        <f>C31/('1'!C41/10)</f>
        <v>16.436579880795929</v>
      </c>
      <c r="D53" s="8">
        <f>D31/('1'!D41/10)</f>
        <v>23.093506283168097</v>
      </c>
      <c r="E53" s="8">
        <f>E31/('1'!E41/10)</f>
        <v>31.39337072791033</v>
      </c>
      <c r="F53" s="8">
        <f>F31/('1'!F41/10)</f>
        <v>8.8354365144680447</v>
      </c>
      <c r="G53" s="8">
        <f>G31/('1'!G41/10)</f>
        <v>-6.8090390608400719</v>
      </c>
      <c r="H53" s="8">
        <f>H31/('1'!H41/10)</f>
        <v>1.1402436135114293</v>
      </c>
      <c r="I53" s="8">
        <f>I31/('1'!I41/10)</f>
        <v>-2.9498263501736024</v>
      </c>
    </row>
    <row r="54" spans="1:9" x14ac:dyDescent="0.25">
      <c r="A54" s="17" t="s">
        <v>119</v>
      </c>
      <c r="B54">
        <v>1000771200</v>
      </c>
      <c r="C54">
        <v>1250964000</v>
      </c>
      <c r="D54">
        <v>1463627880</v>
      </c>
      <c r="E54">
        <v>1609990668</v>
      </c>
      <c r="F54">
        <v>1609990668</v>
      </c>
      <c r="G54">
        <v>1609990668</v>
      </c>
      <c r="H54">
        <v>1609990668</v>
      </c>
      <c r="I54">
        <v>1609990668</v>
      </c>
    </row>
  </sheetData>
  <printOptions gridLine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I4" sqref="I4"/>
    </sheetView>
  </sheetViews>
  <sheetFormatPr defaultRowHeight="15" x14ac:dyDescent="0.25"/>
  <cols>
    <col min="1" max="1" width="34.5703125" bestFit="1" customWidth="1"/>
  </cols>
  <sheetData>
    <row r="1" spans="1:7" x14ac:dyDescent="0.25">
      <c r="A1" s="1" t="s">
        <v>121</v>
      </c>
    </row>
    <row r="2" spans="1:7" x14ac:dyDescent="0.25">
      <c r="A2" s="1" t="s">
        <v>120</v>
      </c>
    </row>
    <row r="3" spans="1:7" x14ac:dyDescent="0.25">
      <c r="A3" t="s">
        <v>0</v>
      </c>
    </row>
    <row r="4" spans="1:7" ht="15.75" x14ac:dyDescent="0.25">
      <c r="A4" s="9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</row>
    <row r="5" spans="1:7" x14ac:dyDescent="0.25">
      <c r="A5" t="s">
        <v>77</v>
      </c>
      <c r="B5" s="10">
        <f>'2'!D9/'2'!D7</f>
        <v>0.35818918853680815</v>
      </c>
      <c r="C5" s="10">
        <f>'2'!E9/'2'!E7</f>
        <v>0.37705223617176936</v>
      </c>
      <c r="D5" s="10">
        <f>'2'!F9/'2'!F7</f>
        <v>0.40207861405720868</v>
      </c>
      <c r="E5" s="10">
        <f>'2'!G9/'2'!G7</f>
        <v>0.44368898114397792</v>
      </c>
      <c r="F5" s="10">
        <f>'2'!H9/'2'!H7</f>
        <v>0.44905424117973775</v>
      </c>
      <c r="G5" s="10">
        <f>'2'!I9/'2'!I7</f>
        <v>0.43326340577942224</v>
      </c>
    </row>
    <row r="6" spans="1:7" x14ac:dyDescent="0.25">
      <c r="A6" t="s">
        <v>78</v>
      </c>
      <c r="B6" s="10">
        <f>'2'!D28/'2'!D13</f>
        <v>0.56344936930666822</v>
      </c>
      <c r="C6" s="10">
        <f>'2'!E28/'2'!E13</f>
        <v>0.55941595241056286</v>
      </c>
      <c r="D6" s="10">
        <f>'2'!F28/'2'!F13</f>
        <v>0.51897801292795642</v>
      </c>
      <c r="E6" s="10">
        <f>'2'!G28/'2'!G13</f>
        <v>0.44657941415929514</v>
      </c>
      <c r="F6" s="10">
        <f>'2'!H28/'2'!H13</f>
        <v>0.47756198421349999</v>
      </c>
      <c r="G6" s="10">
        <f>'2'!I28/'2'!I13</f>
        <v>0.51719868997213603</v>
      </c>
    </row>
    <row r="7" spans="1:7" x14ac:dyDescent="0.25">
      <c r="A7" t="s">
        <v>79</v>
      </c>
      <c r="B7" s="10">
        <f>'2'!D38/'2'!D13</f>
        <v>0.19945171792319813</v>
      </c>
      <c r="C7" s="10">
        <f>'2'!E38/'2'!E13</f>
        <v>0.14493059094155919</v>
      </c>
      <c r="D7" s="10">
        <f>'2'!F38/'2'!F13</f>
        <v>0.1215762048928519</v>
      </c>
      <c r="E7" s="10">
        <f>'2'!G38/'2'!G13</f>
        <v>0.13984197337775756</v>
      </c>
      <c r="F7" s="10">
        <f>'2'!H38/'2'!H13</f>
        <v>0.13676116290140153</v>
      </c>
      <c r="G7" s="10">
        <f>'2'!I38/'2'!I13</f>
        <v>0.15701545301719746</v>
      </c>
    </row>
    <row r="8" spans="1:7" x14ac:dyDescent="0.25">
      <c r="A8" t="s">
        <v>80</v>
      </c>
      <c r="B8" s="10">
        <f>'2'!D38/'1'!D22</f>
        <v>9.1919165395451998E-3</v>
      </c>
      <c r="C8" s="10">
        <f>'2'!E38/'1'!E22</f>
        <v>6.1103571513077132E-3</v>
      </c>
      <c r="D8" s="10">
        <f>'2'!F38/'1'!F22</f>
        <v>4.7012850482894483E-3</v>
      </c>
      <c r="E8" s="10">
        <f>'2'!G38/'1'!G22</f>
        <v>5.6137225232841771E-3</v>
      </c>
      <c r="F8" s="10">
        <f>'2'!H38/'1'!H22</f>
        <v>5.4697770480965488E-3</v>
      </c>
      <c r="G8" s="10">
        <f>'2'!I38/'1'!I22</f>
        <v>6.3232037977042034E-3</v>
      </c>
    </row>
    <row r="9" spans="1:7" x14ac:dyDescent="0.25">
      <c r="A9" t="s">
        <v>81</v>
      </c>
      <c r="B9" s="10">
        <f>'2'!D38/'1'!D40</f>
        <v>0.11544908042028926</v>
      </c>
      <c r="C9" s="10">
        <f>'2'!E38/'1'!E40</f>
        <v>8.5447747071565369E-2</v>
      </c>
      <c r="D9" s="10">
        <f>'2'!F38/'1'!F40</f>
        <v>7.2147428203047648E-2</v>
      </c>
      <c r="E9" s="10">
        <f>'2'!G38/'1'!G40</f>
        <v>9.1702423631918981E-2</v>
      </c>
      <c r="F9" s="10">
        <f>'2'!H38/'1'!H40</f>
        <v>9.7122102772955798E-2</v>
      </c>
      <c r="G9" s="10">
        <f>'2'!I38/'1'!I40</f>
        <v>0.11376755187164231</v>
      </c>
    </row>
    <row r="10" spans="1:7" x14ac:dyDescent="0.25">
      <c r="A10" t="s">
        <v>82</v>
      </c>
      <c r="B10" s="11">
        <v>0.1426</v>
      </c>
      <c r="C10" s="11">
        <v>0.1283</v>
      </c>
      <c r="D10" s="11">
        <v>0.1193</v>
      </c>
      <c r="E10" s="11">
        <v>0.1084</v>
      </c>
      <c r="F10" s="11">
        <v>0.115</v>
      </c>
      <c r="G10" s="11">
        <v>0.115</v>
      </c>
    </row>
    <row r="11" spans="1:7" x14ac:dyDescent="0.25">
      <c r="A11" t="s">
        <v>83</v>
      </c>
      <c r="B11" s="11">
        <v>3.7100000000000001E-2</v>
      </c>
      <c r="C11" s="11">
        <v>4.9200000000000001E-2</v>
      </c>
      <c r="D11" s="11">
        <v>4.2500000000000003E-2</v>
      </c>
      <c r="E11" s="11">
        <v>3.8300000000000001E-2</v>
      </c>
      <c r="F11" s="11">
        <v>3.5900000000000001E-2</v>
      </c>
      <c r="G11" s="11">
        <v>3.5900000000000001E-2</v>
      </c>
    </row>
    <row r="12" spans="1:7" x14ac:dyDescent="0.25">
      <c r="A12" t="s">
        <v>84</v>
      </c>
      <c r="B12" s="11">
        <v>0.82350000000000001</v>
      </c>
      <c r="C12" s="11">
        <v>0.79879999999999995</v>
      </c>
      <c r="D12">
        <v>83.59</v>
      </c>
      <c r="E12" s="11">
        <v>0.86429999999999996</v>
      </c>
      <c r="F12" s="11">
        <v>0.878</v>
      </c>
      <c r="G12" s="11">
        <v>0.878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Sunny</cp:lastModifiedBy>
  <cp:lastPrinted>2016-12-18T17:58:57Z</cp:lastPrinted>
  <dcterms:created xsi:type="dcterms:W3CDTF">2016-12-15T07:19:40Z</dcterms:created>
  <dcterms:modified xsi:type="dcterms:W3CDTF">2020-04-12T14:21:51Z</dcterms:modified>
</cp:coreProperties>
</file>