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Pharma &amp; Chemical\A\"/>
    </mc:Choice>
  </mc:AlternateContent>
  <bookViews>
    <workbookView xWindow="0" yWindow="0" windowWidth="20490" windowHeight="7455" activeTab="2"/>
  </bookViews>
  <sheets>
    <sheet name="1" sheetId="1" r:id="rId1"/>
    <sheet name="2" sheetId="2" r:id="rId2"/>
    <sheet name="3" sheetId="4" r:id="rId3"/>
    <sheet name="Ratio" sheetId="6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8" i="4" l="1"/>
  <c r="I32" i="4"/>
  <c r="I15" i="4"/>
  <c r="I10" i="4"/>
  <c r="I37" i="4" s="1"/>
  <c r="I26" i="2"/>
  <c r="I7" i="2"/>
  <c r="I11" i="2" s="1"/>
  <c r="I18" i="2" s="1"/>
  <c r="I20" i="2" s="1"/>
  <c r="I23" i="2" s="1"/>
  <c r="I25" i="2" s="1"/>
  <c r="I58" i="1"/>
  <c r="I48" i="1"/>
  <c r="I57" i="1" s="1"/>
  <c r="I33" i="1"/>
  <c r="I28" i="1"/>
  <c r="I13" i="1"/>
  <c r="I7" i="1"/>
  <c r="I33" i="4" l="1"/>
  <c r="I35" i="4" s="1"/>
  <c r="I55" i="1"/>
  <c r="I46" i="1"/>
  <c r="I25" i="1"/>
  <c r="B27" i="1"/>
  <c r="C38" i="4" l="1"/>
  <c r="D38" i="4"/>
  <c r="E38" i="4"/>
  <c r="F38" i="4"/>
  <c r="G38" i="4"/>
  <c r="H38" i="4"/>
  <c r="B38" i="4"/>
  <c r="C26" i="2"/>
  <c r="D26" i="2"/>
  <c r="E26" i="2"/>
  <c r="F26" i="2"/>
  <c r="G26" i="2"/>
  <c r="H26" i="2"/>
  <c r="B26" i="2"/>
  <c r="B58" i="1" l="1"/>
  <c r="C58" i="1"/>
  <c r="D58" i="1"/>
  <c r="E58" i="1"/>
  <c r="G58" i="1"/>
  <c r="H58" i="1"/>
  <c r="F58" i="1"/>
  <c r="H32" i="4" l="1"/>
  <c r="H15" i="4"/>
  <c r="H10" i="4"/>
  <c r="H37" i="4" s="1"/>
  <c r="C7" i="2"/>
  <c r="C11" i="2" s="1"/>
  <c r="C18" i="2" s="1"/>
  <c r="D7" i="2"/>
  <c r="D11" i="2" s="1"/>
  <c r="D18" i="2" s="1"/>
  <c r="E7" i="2"/>
  <c r="E11" i="2" s="1"/>
  <c r="E18" i="2" s="1"/>
  <c r="F7" i="2"/>
  <c r="F11" i="2" s="1"/>
  <c r="F18" i="2" s="1"/>
  <c r="G7" i="2"/>
  <c r="G11" i="2" s="1"/>
  <c r="G18" i="2" s="1"/>
  <c r="H7" i="2"/>
  <c r="H11" i="2" s="1"/>
  <c r="B7" i="2"/>
  <c r="B11" i="2" s="1"/>
  <c r="B18" i="2" s="1"/>
  <c r="H28" i="1"/>
  <c r="H33" i="1"/>
  <c r="H48" i="1"/>
  <c r="H13" i="1"/>
  <c r="H7" i="1"/>
  <c r="H8" i="6" l="1"/>
  <c r="H7" i="6"/>
  <c r="H57" i="1"/>
  <c r="H46" i="1"/>
  <c r="H18" i="2"/>
  <c r="H20" i="2" s="1"/>
  <c r="H23" i="2" s="1"/>
  <c r="H9" i="6" s="1"/>
  <c r="H10" i="6"/>
  <c r="H33" i="4"/>
  <c r="H35" i="4" s="1"/>
  <c r="H55" i="1"/>
  <c r="H25" i="1"/>
  <c r="G32" i="4"/>
  <c r="G15" i="4"/>
  <c r="G10" i="4"/>
  <c r="G37" i="4" s="1"/>
  <c r="G33" i="1"/>
  <c r="G28" i="1"/>
  <c r="G48" i="1"/>
  <c r="G13" i="1"/>
  <c r="C7" i="1"/>
  <c r="D7" i="1"/>
  <c r="E7" i="1"/>
  <c r="F7" i="1"/>
  <c r="G7" i="1"/>
  <c r="F32" i="4"/>
  <c r="E32" i="4"/>
  <c r="D32" i="4"/>
  <c r="C32" i="4"/>
  <c r="B32" i="4"/>
  <c r="E15" i="4"/>
  <c r="D15" i="4"/>
  <c r="C15" i="4"/>
  <c r="B15" i="4"/>
  <c r="F10" i="4"/>
  <c r="F37" i="4" s="1"/>
  <c r="E10" i="4"/>
  <c r="E33" i="4" s="1"/>
  <c r="E35" i="4" s="1"/>
  <c r="D10" i="4"/>
  <c r="D33" i="4" s="1"/>
  <c r="D35" i="4" s="1"/>
  <c r="C10" i="4"/>
  <c r="B10" i="4"/>
  <c r="G33" i="4" l="1"/>
  <c r="G35" i="4" s="1"/>
  <c r="D37" i="4"/>
  <c r="G46" i="1"/>
  <c r="C33" i="4"/>
  <c r="C35" i="4" s="1"/>
  <c r="B33" i="4"/>
  <c r="B35" i="4" s="1"/>
  <c r="F33" i="4"/>
  <c r="F35" i="4" s="1"/>
  <c r="B37" i="4"/>
  <c r="C37" i="4"/>
  <c r="E37" i="4"/>
  <c r="H6" i="6"/>
  <c r="H11" i="6"/>
  <c r="H5" i="6"/>
  <c r="H25" i="2"/>
  <c r="G8" i="6"/>
  <c r="F20" i="2"/>
  <c r="F23" i="2" s="1"/>
  <c r="F10" i="6"/>
  <c r="G10" i="6"/>
  <c r="B20" i="2"/>
  <c r="B23" i="2" s="1"/>
  <c r="B10" i="6"/>
  <c r="C20" i="2"/>
  <c r="C23" i="2" s="1"/>
  <c r="C10" i="6"/>
  <c r="D20" i="2"/>
  <c r="D23" i="2" s="1"/>
  <c r="D10" i="6"/>
  <c r="E20" i="2"/>
  <c r="E23" i="2" s="1"/>
  <c r="E10" i="6"/>
  <c r="G57" i="1"/>
  <c r="G7" i="6"/>
  <c r="G55" i="1"/>
  <c r="G25" i="1"/>
  <c r="B7" i="1"/>
  <c r="B13" i="1"/>
  <c r="B33" i="1"/>
  <c r="C33" i="1"/>
  <c r="D33" i="1"/>
  <c r="E33" i="1"/>
  <c r="B28" i="1"/>
  <c r="C28" i="1"/>
  <c r="D28" i="1"/>
  <c r="D46" i="1" s="1"/>
  <c r="E28" i="1"/>
  <c r="E46" i="1" s="1"/>
  <c r="B48" i="1"/>
  <c r="C48" i="1"/>
  <c r="D48" i="1"/>
  <c r="E48" i="1"/>
  <c r="C13" i="1"/>
  <c r="D13" i="1"/>
  <c r="E13" i="1"/>
  <c r="F33" i="1"/>
  <c r="F28" i="1"/>
  <c r="F46" i="1" s="1"/>
  <c r="F48" i="1"/>
  <c r="F13" i="1"/>
  <c r="B46" i="1" l="1"/>
  <c r="C46" i="1"/>
  <c r="G20" i="2"/>
  <c r="G23" i="2" s="1"/>
  <c r="G11" i="6" s="1"/>
  <c r="E9" i="6"/>
  <c r="E25" i="2"/>
  <c r="C9" i="6"/>
  <c r="C25" i="2"/>
  <c r="D9" i="6"/>
  <c r="D25" i="2"/>
  <c r="B9" i="6"/>
  <c r="B25" i="2"/>
  <c r="F9" i="6"/>
  <c r="F25" i="2"/>
  <c r="E6" i="6"/>
  <c r="E7" i="6"/>
  <c r="E11" i="6"/>
  <c r="B25" i="1"/>
  <c r="B5" i="6" s="1"/>
  <c r="B8" i="6"/>
  <c r="F25" i="1"/>
  <c r="F5" i="6" s="1"/>
  <c r="F8" i="6"/>
  <c r="E25" i="1"/>
  <c r="E5" i="6" s="1"/>
  <c r="E8" i="6"/>
  <c r="D57" i="1"/>
  <c r="D7" i="6"/>
  <c r="D11" i="6"/>
  <c r="D6" i="6"/>
  <c r="F6" i="6"/>
  <c r="F11" i="6"/>
  <c r="F7" i="6"/>
  <c r="D25" i="1"/>
  <c r="D5" i="6" s="1"/>
  <c r="D8" i="6"/>
  <c r="C7" i="6"/>
  <c r="C11" i="6"/>
  <c r="C6" i="6"/>
  <c r="C25" i="1"/>
  <c r="C5" i="6" s="1"/>
  <c r="C8" i="6"/>
  <c r="B57" i="1"/>
  <c r="B11" i="6"/>
  <c r="B6" i="6"/>
  <c r="B7" i="6"/>
  <c r="F55" i="1"/>
  <c r="F57" i="1"/>
  <c r="C55" i="1"/>
  <c r="C57" i="1"/>
  <c r="E57" i="1"/>
  <c r="E55" i="1"/>
  <c r="B55" i="1"/>
  <c r="D55" i="1"/>
  <c r="G9" i="6" l="1"/>
  <c r="G5" i="6"/>
  <c r="G25" i="2"/>
  <c r="G6" i="6"/>
</calcChain>
</file>

<file path=xl/sharedStrings.xml><?xml version="1.0" encoding="utf-8"?>
<sst xmlns="http://schemas.openxmlformats.org/spreadsheetml/2006/main" count="114" uniqueCount="105">
  <si>
    <t>JMI Syringes &amp; Medical Devices</t>
  </si>
  <si>
    <t>Inventories</t>
  </si>
  <si>
    <t>Advance Inome Tax</t>
  </si>
  <si>
    <t>Tax Holiday Reserve</t>
  </si>
  <si>
    <t>Retained Earning</t>
  </si>
  <si>
    <t>Revaluation reserve</t>
  </si>
  <si>
    <t>share capital</t>
  </si>
  <si>
    <t>long term Loan</t>
  </si>
  <si>
    <t>Deferred Tax Liability</t>
  </si>
  <si>
    <t>Current Liabilities</t>
  </si>
  <si>
    <t>Long term loan</t>
  </si>
  <si>
    <t>Short term loan</t>
  </si>
  <si>
    <t>Directors &amp; sisiters concern loan</t>
  </si>
  <si>
    <t>Dividend payable</t>
  </si>
  <si>
    <t>Accured expenses Payable</t>
  </si>
  <si>
    <t>creditors and other payable</t>
  </si>
  <si>
    <t>Administrative Expenses</t>
  </si>
  <si>
    <t>Add: Other income</t>
  </si>
  <si>
    <t>less: Financial Expenses</t>
  </si>
  <si>
    <t>less: Workers profit participating fund</t>
  </si>
  <si>
    <t>less: Income tax expenses for the period</t>
  </si>
  <si>
    <t>Collection from Customers &amp; others</t>
  </si>
  <si>
    <t>Paymnets to Supplies and others</t>
  </si>
  <si>
    <t>Tax Paid</t>
  </si>
  <si>
    <t>Long term paid</t>
  </si>
  <si>
    <t>Long term loan received</t>
  </si>
  <si>
    <t xml:space="preserve">Short term loan received </t>
  </si>
  <si>
    <t>short term loan paid</t>
  </si>
  <si>
    <t>Directors &amp; sisiter Concenr loan received</t>
  </si>
  <si>
    <t>Directors &amp; sister concern loan paid</t>
  </si>
  <si>
    <t>dividend &amp; dividend tax apid</t>
  </si>
  <si>
    <t>Interest &amp; Bank charges paid</t>
  </si>
  <si>
    <t>Property, plant &amp; equipment</t>
  </si>
  <si>
    <t>Cash &amp; Cash Equivalents</t>
  </si>
  <si>
    <t>Advance Deposit &amp; Prepayments</t>
  </si>
  <si>
    <t>Gross Profit</t>
  </si>
  <si>
    <t>Mkt,selling &amp; Distrbution Expenses</t>
  </si>
  <si>
    <t>Lease Finance</t>
  </si>
  <si>
    <t>Acquisition from investing activities</t>
  </si>
  <si>
    <t>Disposal of vehicle</t>
  </si>
  <si>
    <t>Lease fiannce loan received</t>
  </si>
  <si>
    <t>Lease finance loan paid</t>
  </si>
  <si>
    <t>Cash in hand &amp; At bank</t>
  </si>
  <si>
    <t>Accounts Receivable</t>
  </si>
  <si>
    <t>LC Margin &amp; Immatured LC</t>
  </si>
  <si>
    <t>Bank Gurantee &amp; Eamest Money Security</t>
  </si>
  <si>
    <t>VaT Current A/C</t>
  </si>
  <si>
    <t>Bank Loan from Working Capital</t>
  </si>
  <si>
    <t>Workers profit participation Fund</t>
  </si>
  <si>
    <t>working capital loan received</t>
  </si>
  <si>
    <t>Working capital loan paid</t>
  </si>
  <si>
    <t>WPPF paid</t>
  </si>
  <si>
    <t>Deferred Expenses</t>
  </si>
  <si>
    <t>Pre Operating Expenses</t>
  </si>
  <si>
    <t>Loan Form JMI Vaccine ltd</t>
  </si>
  <si>
    <t>Proposed Dividend</t>
  </si>
  <si>
    <t>Accounts payable</t>
  </si>
  <si>
    <t>Less: Adjustment ( Written off)</t>
  </si>
  <si>
    <t>Short Term Loan</t>
  </si>
  <si>
    <t>Acquisiton of Non current Assests</t>
  </si>
  <si>
    <t>Ratio</t>
  </si>
  <si>
    <t>Debt to Equity</t>
  </si>
  <si>
    <t>Current Ratio</t>
  </si>
  <si>
    <t>Operating Margin</t>
  </si>
  <si>
    <t>Net Margin</t>
  </si>
  <si>
    <t>Factory Building Work In Progress</t>
  </si>
  <si>
    <t>Balance Sheet</t>
  </si>
  <si>
    <t>As at year end</t>
  </si>
  <si>
    <t>ASSETS</t>
  </si>
  <si>
    <t>NON CURRENT ASSETS</t>
  </si>
  <si>
    <t>CURRENT ASSETS</t>
  </si>
  <si>
    <t>Liabilities and Capital</t>
  </si>
  <si>
    <t>Liabilities</t>
  </si>
  <si>
    <t>Shareholders’ Equity</t>
  </si>
  <si>
    <t>Non Current Liabilities</t>
  </si>
  <si>
    <t>Net assets value per share</t>
  </si>
  <si>
    <t>Shares to calculate NAVPS</t>
  </si>
  <si>
    <t>Income Statement</t>
  </si>
  <si>
    <t>Net Revenues</t>
  </si>
  <si>
    <t>Cost of goods sold</t>
  </si>
  <si>
    <t>Operating Income/(Expenses)</t>
  </si>
  <si>
    <t>Operating Profit</t>
  </si>
  <si>
    <t>Non-Operating Income/(Expenses)</t>
  </si>
  <si>
    <t>Profit Before contribution to WPPF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</si>
  <si>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</si>
  <si>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</si>
  <si>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</si>
  <si>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</si>
  <si>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</si>
  <si>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</si>
  <si>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</si>
  <si>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</si>
  <si>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</si>
  <si>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</si>
  <si>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</si>
  <si>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</si>
  <si>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</si>
  <si>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</si>
  <si>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Return on Asset (ROA)</t>
  </si>
  <si>
    <t>Return on Equity (ROE)</t>
  </si>
  <si>
    <t>Return on Invested Capital (ROIC)</t>
  </si>
  <si>
    <t>Share money deposit</t>
  </si>
  <si>
    <t>Collection from other</t>
  </si>
  <si>
    <t>Net (Increase/Decrease) in inter company deposit</t>
  </si>
  <si>
    <t>Share Money Deposit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</si>
</sst>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41" fontId="0" fillId="0" borderId="0" xfId="0" applyNumberFormat="1"/>
    <xf numFmtId="41" fontId="1" fillId="0" borderId="0" xfId="0" applyNumberFormat="1" applyFont="1"/>
    <xf numFmtId="41" fontId="0" fillId="0" borderId="0" xfId="0" applyNumberFormat="1" applyFont="1"/>
    <xf numFmtId="1" fontId="1" fillId="0" borderId="0" xfId="0" applyNumberFormat="1" applyFont="1"/>
    <xf numFmtId="1" fontId="3" fillId="0" borderId="0" xfId="1" applyNumberFormat="1" applyFont="1" applyAlignment="1">
      <alignment horizontal="center"/>
    </xf>
    <xf numFmtId="43" fontId="0" fillId="0" borderId="0" xfId="0" applyNumberFormat="1"/>
    <xf numFmtId="43" fontId="1" fillId="0" borderId="0" xfId="0" applyNumberFormat="1" applyFont="1"/>
    <xf numFmtId="0" fontId="3" fillId="0" borderId="0" xfId="0" applyFont="1"/>
    <xf numFmtId="2" fontId="0" fillId="0" borderId="0" xfId="0" applyNumberFormat="1"/>
    <xf numFmtId="10" fontId="0" fillId="0" borderId="0" xfId="2" applyNumberFormat="1" applyFont="1"/>
    <xf numFmtId="3" fontId="0" fillId="0" borderId="0" xfId="0" applyNumberFormat="1"/>
    <xf numFmtId="0" fontId="1" fillId="0" borderId="1" xfId="0" applyFont="1" applyBorder="1" applyAlignment="1">
      <alignment horizontal="left"/>
    </xf>
    <xf numFmtId="0" fontId="4" fillId="0" borderId="0" xfId="0" applyFont="1"/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4" fontId="0" fillId="0" borderId="0" xfId="1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0"/>
  <sheetViews>
    <sheetView workbookViewId="0">
      <pane xSplit="1" ySplit="4" topLeftCell="B41" activePane="bottomRight" state="frozen"/>
      <selection pane="topRight" activeCell="B1" sqref="B1"/>
      <selection pane="bottomLeft" activeCell="A3" sqref="A3"/>
      <selection pane="bottomRight" activeCell="I60" sqref="I60"/>
    </sheetView>
  </sheetViews>
  <sheetFormatPr defaultRowHeight="15" x14ac:dyDescent="0.25"/>
  <cols>
    <col min="1" max="1" width="39.42578125" customWidth="1"/>
    <col min="2" max="2" width="16.7109375" customWidth="1"/>
    <col min="3" max="4" width="15.28515625" customWidth="1"/>
    <col min="5" max="5" width="14.7109375" customWidth="1"/>
    <col min="6" max="6" width="17.28515625" customWidth="1"/>
    <col min="7" max="8" width="14.28515625" bestFit="1" customWidth="1"/>
    <col min="9" max="9" width="18.28515625" customWidth="1"/>
  </cols>
  <sheetData>
    <row r="1" spans="1:9" ht="15.75" x14ac:dyDescent="0.25">
      <c r="A1" s="10" t="s">
        <v>0</v>
      </c>
    </row>
    <row r="2" spans="1:9" x14ac:dyDescent="0.25">
      <c r="A2" s="1" t="s">
        <v>66</v>
      </c>
    </row>
    <row r="3" spans="1:9" x14ac:dyDescent="0.25">
      <c r="A3" s="1" t="s">
        <v>67</v>
      </c>
    </row>
    <row r="4" spans="1:9" x14ac:dyDescent="0.25">
      <c r="B4" s="1">
        <v>2012</v>
      </c>
      <c r="C4" s="1">
        <v>2013</v>
      </c>
      <c r="D4" s="1">
        <v>2014</v>
      </c>
      <c r="E4" s="1">
        <v>2015</v>
      </c>
      <c r="F4" s="1">
        <v>2016</v>
      </c>
      <c r="G4" s="1">
        <v>2017</v>
      </c>
      <c r="H4" s="1">
        <v>2018</v>
      </c>
      <c r="I4" s="1">
        <v>2019</v>
      </c>
    </row>
    <row r="6" spans="1:9" x14ac:dyDescent="0.25">
      <c r="A6" s="14" t="s">
        <v>68</v>
      </c>
    </row>
    <row r="7" spans="1:9" x14ac:dyDescent="0.25">
      <c r="A7" s="15" t="s">
        <v>69</v>
      </c>
      <c r="B7" s="4">
        <f t="shared" ref="B7:I7" si="0">SUM(B8:B11)</f>
        <v>1058919859</v>
      </c>
      <c r="C7" s="4">
        <f t="shared" si="0"/>
        <v>1077988575</v>
      </c>
      <c r="D7" s="4">
        <f t="shared" si="0"/>
        <v>1049076976</v>
      </c>
      <c r="E7" s="4">
        <f t="shared" si="0"/>
        <v>1113786203</v>
      </c>
      <c r="F7" s="4">
        <f t="shared" si="0"/>
        <v>1099632177</v>
      </c>
      <c r="G7" s="4">
        <f t="shared" si="0"/>
        <v>1182692376</v>
      </c>
      <c r="H7" s="4">
        <f t="shared" si="0"/>
        <v>1201946703</v>
      </c>
      <c r="I7" s="4">
        <f t="shared" si="0"/>
        <v>1180218607</v>
      </c>
    </row>
    <row r="8" spans="1:9" x14ac:dyDescent="0.25">
      <c r="A8" s="2" t="s">
        <v>32</v>
      </c>
      <c r="B8" s="3">
        <v>1053965246</v>
      </c>
      <c r="C8" s="3">
        <v>1077988575</v>
      </c>
      <c r="D8" s="3">
        <v>1049076976</v>
      </c>
      <c r="E8" s="3">
        <v>1113786203</v>
      </c>
      <c r="F8" s="3">
        <v>1099632177</v>
      </c>
      <c r="G8" s="3">
        <v>1182692376</v>
      </c>
      <c r="H8" s="13">
        <v>1103983892</v>
      </c>
      <c r="I8" s="3">
        <v>1075293227</v>
      </c>
    </row>
    <row r="9" spans="1:9" x14ac:dyDescent="0.25">
      <c r="A9" s="2" t="s">
        <v>65</v>
      </c>
      <c r="B9" s="3"/>
      <c r="C9" s="3"/>
      <c r="D9" s="3"/>
      <c r="E9" s="3"/>
      <c r="F9" s="3"/>
      <c r="G9" s="3"/>
      <c r="H9" s="13">
        <v>97962811</v>
      </c>
      <c r="I9">
        <v>104925380</v>
      </c>
    </row>
    <row r="10" spans="1:9" x14ac:dyDescent="0.25">
      <c r="A10" s="2" t="s">
        <v>52</v>
      </c>
      <c r="B10" s="3">
        <v>3051694</v>
      </c>
      <c r="C10" s="3"/>
      <c r="D10" s="3"/>
      <c r="E10" s="3"/>
      <c r="F10" s="3"/>
    </row>
    <row r="11" spans="1:9" x14ac:dyDescent="0.25">
      <c r="A11" s="2" t="s">
        <v>53</v>
      </c>
      <c r="B11" s="3">
        <v>1902919</v>
      </c>
      <c r="C11" s="3"/>
      <c r="D11" s="3"/>
      <c r="E11" s="3"/>
      <c r="F11" s="3"/>
    </row>
    <row r="12" spans="1:9" x14ac:dyDescent="0.25">
      <c r="A12" s="2"/>
      <c r="B12" s="3"/>
      <c r="C12" s="3"/>
      <c r="D12" s="3"/>
      <c r="E12" s="3"/>
      <c r="F12" s="3"/>
    </row>
    <row r="13" spans="1:9" x14ac:dyDescent="0.25">
      <c r="A13" s="15" t="s">
        <v>70</v>
      </c>
      <c r="B13" s="4">
        <f t="shared" ref="B13:E13" si="1">SUM(B14:B23)</f>
        <v>430876386</v>
      </c>
      <c r="C13" s="4">
        <f t="shared" si="1"/>
        <v>840371506</v>
      </c>
      <c r="D13" s="4">
        <f t="shared" si="1"/>
        <v>794736156</v>
      </c>
      <c r="E13" s="4">
        <f t="shared" si="1"/>
        <v>900970808</v>
      </c>
      <c r="F13" s="4">
        <f>SUM(F14:F23)</f>
        <v>922151950</v>
      </c>
      <c r="G13" s="4">
        <f>SUM(G14:G23)</f>
        <v>1296770061</v>
      </c>
      <c r="H13" s="4">
        <f>SUM(H14:H23)</f>
        <v>1579888043</v>
      </c>
      <c r="I13" s="4">
        <f>SUM(I14:I23)</f>
        <v>1858555470</v>
      </c>
    </row>
    <row r="14" spans="1:9" x14ac:dyDescent="0.25">
      <c r="A14" t="s">
        <v>1</v>
      </c>
      <c r="B14" s="3">
        <v>292252445</v>
      </c>
      <c r="C14" s="3">
        <v>432135982</v>
      </c>
      <c r="D14" s="3">
        <v>45227668</v>
      </c>
      <c r="E14" s="3">
        <v>436030316</v>
      </c>
      <c r="F14" s="3">
        <v>279754112</v>
      </c>
      <c r="G14" s="3">
        <v>453676472</v>
      </c>
      <c r="H14" s="13">
        <v>492173544</v>
      </c>
      <c r="I14" s="3">
        <v>489912762</v>
      </c>
    </row>
    <row r="15" spans="1:9" x14ac:dyDescent="0.25">
      <c r="A15" s="2" t="s">
        <v>42</v>
      </c>
      <c r="B15" s="3">
        <v>18872023</v>
      </c>
      <c r="C15" s="3">
        <v>103095985</v>
      </c>
      <c r="D15" s="3"/>
      <c r="E15" s="3"/>
      <c r="F15" s="3">
        <v>0</v>
      </c>
      <c r="G15" s="3">
        <v>0</v>
      </c>
    </row>
    <row r="16" spans="1:9" x14ac:dyDescent="0.25">
      <c r="A16" t="s">
        <v>34</v>
      </c>
      <c r="B16" s="3">
        <v>5827027</v>
      </c>
      <c r="C16" s="3">
        <v>6375648</v>
      </c>
      <c r="D16" s="3">
        <v>475865683</v>
      </c>
      <c r="E16" s="3">
        <v>83163968</v>
      </c>
      <c r="F16" s="3">
        <v>73414089</v>
      </c>
      <c r="G16" s="3">
        <v>181815696</v>
      </c>
      <c r="H16" s="13">
        <v>317611929</v>
      </c>
      <c r="I16" s="20">
        <v>288225242</v>
      </c>
    </row>
    <row r="17" spans="1:9" x14ac:dyDescent="0.25">
      <c r="A17" t="s">
        <v>44</v>
      </c>
      <c r="B17" s="3">
        <v>5537086</v>
      </c>
      <c r="C17" s="3">
        <v>12859186</v>
      </c>
      <c r="D17" s="3"/>
      <c r="E17" s="3"/>
      <c r="F17" s="3">
        <v>0</v>
      </c>
      <c r="G17" s="3">
        <v>0</v>
      </c>
    </row>
    <row r="18" spans="1:9" x14ac:dyDescent="0.25">
      <c r="A18" t="s">
        <v>58</v>
      </c>
      <c r="B18" s="3"/>
      <c r="C18" s="3"/>
      <c r="D18" s="3"/>
      <c r="E18" s="3"/>
      <c r="F18" s="3"/>
      <c r="G18" s="3">
        <v>131603298</v>
      </c>
      <c r="H18" s="13">
        <v>189128550</v>
      </c>
      <c r="I18" s="20">
        <v>141199042</v>
      </c>
    </row>
    <row r="19" spans="1:9" x14ac:dyDescent="0.25">
      <c r="A19" t="s">
        <v>45</v>
      </c>
      <c r="B19" s="3">
        <v>4754492</v>
      </c>
      <c r="C19" s="3">
        <v>7914217</v>
      </c>
      <c r="D19" s="3"/>
      <c r="E19" s="3"/>
      <c r="F19" s="3">
        <v>0</v>
      </c>
      <c r="G19" s="3">
        <v>0</v>
      </c>
      <c r="I19" s="20"/>
    </row>
    <row r="20" spans="1:9" x14ac:dyDescent="0.25">
      <c r="A20" t="s">
        <v>2</v>
      </c>
      <c r="B20" s="3">
        <v>45899731</v>
      </c>
      <c r="C20" s="3">
        <v>70459766</v>
      </c>
      <c r="D20" s="3">
        <v>49183190</v>
      </c>
      <c r="E20" s="3">
        <v>128027306</v>
      </c>
      <c r="F20" s="3">
        <v>145488519</v>
      </c>
      <c r="G20" s="3">
        <v>188300873</v>
      </c>
      <c r="H20" s="13">
        <v>235033365</v>
      </c>
      <c r="I20" s="20">
        <v>219010106</v>
      </c>
    </row>
    <row r="21" spans="1:9" x14ac:dyDescent="0.25">
      <c r="A21" t="s">
        <v>43</v>
      </c>
      <c r="B21" s="3">
        <v>57090349</v>
      </c>
      <c r="C21" s="3">
        <v>181936524</v>
      </c>
      <c r="D21" s="3">
        <v>93889228</v>
      </c>
      <c r="E21" s="3">
        <v>216348608</v>
      </c>
      <c r="F21" s="3">
        <v>237434100</v>
      </c>
      <c r="G21" s="3">
        <v>294029329</v>
      </c>
      <c r="H21" s="13">
        <v>335483923</v>
      </c>
      <c r="I21" s="20">
        <v>381440117</v>
      </c>
    </row>
    <row r="22" spans="1:9" x14ac:dyDescent="0.25">
      <c r="A22" t="s">
        <v>46</v>
      </c>
      <c r="B22" s="3">
        <v>643233</v>
      </c>
      <c r="C22" s="3">
        <v>25594198</v>
      </c>
      <c r="D22" s="3"/>
      <c r="E22" s="3"/>
      <c r="F22" s="3">
        <v>0</v>
      </c>
      <c r="G22" s="3">
        <v>0</v>
      </c>
      <c r="I22" s="20"/>
    </row>
    <row r="23" spans="1:9" x14ac:dyDescent="0.25">
      <c r="A23" t="s">
        <v>33</v>
      </c>
      <c r="B23" s="3">
        <v>0</v>
      </c>
      <c r="C23" s="3">
        <v>0</v>
      </c>
      <c r="D23" s="3">
        <v>130570387</v>
      </c>
      <c r="E23" s="3">
        <v>37400610</v>
      </c>
      <c r="F23" s="3">
        <v>186061130</v>
      </c>
      <c r="G23" s="3">
        <v>47344393</v>
      </c>
      <c r="H23" s="13">
        <v>10456732</v>
      </c>
      <c r="I23" s="20">
        <v>338768201</v>
      </c>
    </row>
    <row r="24" spans="1:9" x14ac:dyDescent="0.25">
      <c r="B24" s="3"/>
      <c r="C24" s="3"/>
      <c r="D24" s="3"/>
      <c r="E24" s="3"/>
      <c r="F24" s="3">
        <v>0</v>
      </c>
      <c r="G24" s="3">
        <v>0</v>
      </c>
      <c r="I24" s="20"/>
    </row>
    <row r="25" spans="1:9" x14ac:dyDescent="0.25">
      <c r="A25" s="1"/>
      <c r="B25" s="4">
        <f t="shared" ref="B25:I25" si="2">B7+B13</f>
        <v>1489796245</v>
      </c>
      <c r="C25" s="4">
        <f t="shared" si="2"/>
        <v>1918360081</v>
      </c>
      <c r="D25" s="4">
        <f t="shared" si="2"/>
        <v>1843813132</v>
      </c>
      <c r="E25" s="4">
        <f t="shared" si="2"/>
        <v>2014757011</v>
      </c>
      <c r="F25" s="4">
        <f t="shared" si="2"/>
        <v>2021784127</v>
      </c>
      <c r="G25" s="4">
        <f t="shared" si="2"/>
        <v>2479462437</v>
      </c>
      <c r="H25" s="4">
        <f t="shared" si="2"/>
        <v>2781834746</v>
      </c>
      <c r="I25" s="4">
        <f t="shared" si="2"/>
        <v>3038774077</v>
      </c>
    </row>
    <row r="26" spans="1:9" ht="15.75" x14ac:dyDescent="0.25">
      <c r="A26" s="16" t="s">
        <v>71</v>
      </c>
      <c r="B26" s="3"/>
      <c r="C26" s="3"/>
      <c r="D26" s="3"/>
      <c r="E26" s="3"/>
    </row>
    <row r="27" spans="1:9" ht="15.75" x14ac:dyDescent="0.25">
      <c r="A27" s="17" t="s">
        <v>72</v>
      </c>
      <c r="B27" s="3">
        <f>B29+B30</f>
        <v>182366331</v>
      </c>
      <c r="C27" s="3"/>
      <c r="D27" s="3"/>
      <c r="E27" s="3"/>
      <c r="F27" s="3"/>
      <c r="G27" s="3"/>
      <c r="H27" s="3"/>
    </row>
    <row r="28" spans="1:9" x14ac:dyDescent="0.25">
      <c r="A28" s="15" t="s">
        <v>74</v>
      </c>
      <c r="B28" s="4">
        <f t="shared" ref="B28:E28" si="3">SUM(B29:B31)</f>
        <v>182366331</v>
      </c>
      <c r="C28" s="4">
        <f t="shared" si="3"/>
        <v>162167422</v>
      </c>
      <c r="D28" s="4">
        <f t="shared" si="3"/>
        <v>653277756</v>
      </c>
      <c r="E28" s="4">
        <f t="shared" si="3"/>
        <v>611994267</v>
      </c>
      <c r="F28" s="4">
        <f>SUM(F29:F31)</f>
        <v>576872654</v>
      </c>
      <c r="G28" s="4">
        <f>SUM(G29:G31)</f>
        <v>1221170068</v>
      </c>
      <c r="H28" s="4">
        <f>SUM(H29:H31)</f>
        <v>1192766635</v>
      </c>
      <c r="I28" s="4">
        <f>SUM(I29:I31)</f>
        <v>101615267</v>
      </c>
    </row>
    <row r="29" spans="1:9" x14ac:dyDescent="0.25">
      <c r="A29" t="s">
        <v>7</v>
      </c>
      <c r="B29" s="3">
        <v>180682692</v>
      </c>
      <c r="C29" s="3">
        <v>85374618</v>
      </c>
      <c r="D29" s="3">
        <v>551228652</v>
      </c>
      <c r="E29" s="3">
        <v>446456418</v>
      </c>
      <c r="F29" s="3">
        <v>542887304</v>
      </c>
      <c r="G29" s="3">
        <v>1171953587</v>
      </c>
      <c r="H29" s="13">
        <v>1128381265</v>
      </c>
      <c r="I29" s="3">
        <v>12233093</v>
      </c>
    </row>
    <row r="30" spans="1:9" x14ac:dyDescent="0.25">
      <c r="A30" t="s">
        <v>37</v>
      </c>
      <c r="B30" s="3">
        <v>1683639</v>
      </c>
      <c r="C30" s="3">
        <v>61064768</v>
      </c>
      <c r="D30" s="3">
        <v>79288314</v>
      </c>
      <c r="E30" s="3">
        <v>135156487</v>
      </c>
      <c r="F30" s="3">
        <v>0</v>
      </c>
      <c r="G30" s="3">
        <v>0</v>
      </c>
      <c r="H30" s="3">
        <v>0</v>
      </c>
    </row>
    <row r="31" spans="1:9" x14ac:dyDescent="0.25">
      <c r="A31" t="s">
        <v>8</v>
      </c>
      <c r="B31" s="3"/>
      <c r="C31" s="3">
        <v>15728036</v>
      </c>
      <c r="D31" s="3">
        <v>22760790</v>
      </c>
      <c r="E31" s="3">
        <v>30381362</v>
      </c>
      <c r="F31" s="3">
        <v>33985350</v>
      </c>
      <c r="G31" s="3">
        <v>49216481</v>
      </c>
      <c r="H31" s="13">
        <v>64385370</v>
      </c>
      <c r="I31" s="3">
        <v>89382174</v>
      </c>
    </row>
    <row r="32" spans="1:9" x14ac:dyDescent="0.25">
      <c r="B32" s="3"/>
      <c r="C32" s="3"/>
      <c r="D32" s="3"/>
      <c r="E32" s="3"/>
      <c r="F32" s="3"/>
      <c r="G32" s="3"/>
      <c r="H32" s="13"/>
    </row>
    <row r="33" spans="1:9" x14ac:dyDescent="0.25">
      <c r="A33" s="15" t="s">
        <v>9</v>
      </c>
      <c r="B33" s="4">
        <f t="shared" ref="B33:E33" si="4">SUM(B34:B45)</f>
        <v>816772153</v>
      </c>
      <c r="C33" s="4">
        <f t="shared" si="4"/>
        <v>1249870995</v>
      </c>
      <c r="D33" s="4">
        <f t="shared" si="4"/>
        <v>653030342</v>
      </c>
      <c r="E33" s="4">
        <f t="shared" si="4"/>
        <v>735768507</v>
      </c>
      <c r="F33" s="4">
        <f>SUM(F34:F45)</f>
        <v>733950229</v>
      </c>
      <c r="G33" s="4">
        <f>SUM(G34:G45)</f>
        <v>514290059</v>
      </c>
      <c r="H33" s="4">
        <f>SUM(H34:H45)</f>
        <v>805076159</v>
      </c>
      <c r="I33" s="4">
        <f>SUM(I34:I45)</f>
        <v>361587201</v>
      </c>
    </row>
    <row r="34" spans="1:9" x14ac:dyDescent="0.25">
      <c r="A34" t="s">
        <v>10</v>
      </c>
      <c r="B34" s="3">
        <v>0</v>
      </c>
      <c r="C34" s="3">
        <v>78858594</v>
      </c>
      <c r="D34" s="3">
        <v>113299802</v>
      </c>
      <c r="E34" s="3">
        <v>161042128</v>
      </c>
      <c r="F34" s="3">
        <v>298830095</v>
      </c>
      <c r="G34" s="3">
        <v>12107000</v>
      </c>
      <c r="H34" s="13">
        <v>62398429</v>
      </c>
      <c r="I34" s="3">
        <v>37159787</v>
      </c>
    </row>
    <row r="35" spans="1:9" x14ac:dyDescent="0.25">
      <c r="A35" t="s">
        <v>54</v>
      </c>
      <c r="B35" s="3">
        <v>501416397</v>
      </c>
      <c r="C35" s="3"/>
      <c r="D35" s="3"/>
      <c r="E35" s="3"/>
      <c r="F35" s="3"/>
      <c r="G35" s="3">
        <v>0</v>
      </c>
      <c r="H35" s="3">
        <v>0</v>
      </c>
    </row>
    <row r="36" spans="1:9" x14ac:dyDescent="0.25">
      <c r="A36" t="s">
        <v>37</v>
      </c>
      <c r="B36" s="3">
        <v>0</v>
      </c>
      <c r="C36" s="3">
        <v>41486203</v>
      </c>
      <c r="D36" s="3">
        <v>45645301</v>
      </c>
      <c r="E36" s="3">
        <v>141630912</v>
      </c>
      <c r="F36" s="3"/>
      <c r="G36" s="3">
        <v>0</v>
      </c>
      <c r="H36" s="3">
        <v>0</v>
      </c>
    </row>
    <row r="37" spans="1:9" x14ac:dyDescent="0.25">
      <c r="A37" t="s">
        <v>47</v>
      </c>
      <c r="B37" s="3">
        <v>260206074</v>
      </c>
      <c r="C37" s="3">
        <v>573343745</v>
      </c>
      <c r="D37" s="3"/>
      <c r="E37" s="3"/>
      <c r="F37" s="3"/>
      <c r="G37" s="3">
        <v>0</v>
      </c>
      <c r="H37" s="3">
        <v>0</v>
      </c>
    </row>
    <row r="38" spans="1:9" x14ac:dyDescent="0.25">
      <c r="A38" t="s">
        <v>11</v>
      </c>
      <c r="B38" s="3">
        <v>0</v>
      </c>
      <c r="C38" s="3">
        <v>0</v>
      </c>
      <c r="D38" s="3">
        <v>247763789</v>
      </c>
      <c r="E38" s="3">
        <v>225572959</v>
      </c>
      <c r="F38" s="3">
        <v>217411708</v>
      </c>
      <c r="G38" s="3">
        <v>375173265</v>
      </c>
      <c r="H38" s="13">
        <v>606601074</v>
      </c>
      <c r="I38" s="3">
        <v>72661571</v>
      </c>
    </row>
    <row r="39" spans="1:9" x14ac:dyDescent="0.25">
      <c r="A39" t="s">
        <v>48</v>
      </c>
      <c r="B39" s="3">
        <v>1751249</v>
      </c>
      <c r="C39" s="3">
        <v>2436329</v>
      </c>
      <c r="D39" s="3"/>
      <c r="E39" s="3"/>
      <c r="F39" s="3"/>
      <c r="G39" s="3">
        <v>0</v>
      </c>
      <c r="H39" s="3">
        <v>0</v>
      </c>
    </row>
    <row r="40" spans="1:9" x14ac:dyDescent="0.25">
      <c r="A40" t="s">
        <v>12</v>
      </c>
      <c r="B40" s="3">
        <v>0</v>
      </c>
      <c r="C40" s="3">
        <v>380410925</v>
      </c>
      <c r="D40" s="3">
        <v>41415960</v>
      </c>
      <c r="E40" s="3">
        <v>4893549</v>
      </c>
      <c r="F40" s="3">
        <v>0</v>
      </c>
      <c r="G40" s="3">
        <v>0</v>
      </c>
      <c r="H40" s="3">
        <v>0</v>
      </c>
    </row>
    <row r="41" spans="1:9" x14ac:dyDescent="0.25">
      <c r="A41" t="s">
        <v>13</v>
      </c>
      <c r="B41" s="3">
        <v>2134616</v>
      </c>
      <c r="C41" s="3">
        <v>2587780</v>
      </c>
      <c r="D41" s="3">
        <v>3149605</v>
      </c>
      <c r="E41" s="3">
        <v>3876789</v>
      </c>
      <c r="F41" s="3">
        <v>3820343</v>
      </c>
      <c r="G41" s="3">
        <v>3092256</v>
      </c>
      <c r="H41" s="13">
        <v>2832252</v>
      </c>
      <c r="I41" s="3">
        <v>3205687</v>
      </c>
    </row>
    <row r="42" spans="1:9" x14ac:dyDescent="0.25">
      <c r="A42" t="s">
        <v>14</v>
      </c>
      <c r="B42" s="3">
        <v>0</v>
      </c>
      <c r="C42" s="3">
        <v>159889153</v>
      </c>
      <c r="D42" s="3">
        <v>68869050</v>
      </c>
      <c r="E42" s="3">
        <v>142556392</v>
      </c>
      <c r="F42" s="3">
        <v>186642001</v>
      </c>
      <c r="G42" s="3">
        <v>3254707</v>
      </c>
      <c r="H42" s="13">
        <v>18441181</v>
      </c>
      <c r="I42" s="3">
        <v>200000</v>
      </c>
    </row>
    <row r="43" spans="1:9" x14ac:dyDescent="0.25">
      <c r="A43" t="s">
        <v>55</v>
      </c>
      <c r="B43" s="3">
        <v>11632320</v>
      </c>
      <c r="C43" s="3"/>
      <c r="D43" s="3"/>
      <c r="E43" s="3"/>
      <c r="F43" s="3">
        <v>0</v>
      </c>
      <c r="G43" s="3">
        <v>0</v>
      </c>
      <c r="H43" s="3">
        <v>0</v>
      </c>
    </row>
    <row r="44" spans="1:9" x14ac:dyDescent="0.25">
      <c r="A44" t="s">
        <v>56</v>
      </c>
      <c r="B44" s="3">
        <v>25330820</v>
      </c>
      <c r="C44" s="3"/>
      <c r="D44" s="3"/>
      <c r="E44" s="3"/>
      <c r="F44" s="3">
        <v>0</v>
      </c>
      <c r="G44" s="3">
        <v>0</v>
      </c>
      <c r="H44" s="3">
        <v>0</v>
      </c>
    </row>
    <row r="45" spans="1:9" x14ac:dyDescent="0.25">
      <c r="A45" t="s">
        <v>15</v>
      </c>
      <c r="B45" s="3">
        <v>14300677</v>
      </c>
      <c r="C45" s="3">
        <v>10858266</v>
      </c>
      <c r="D45" s="3">
        <v>132886835</v>
      </c>
      <c r="E45" s="3">
        <v>56195778</v>
      </c>
      <c r="F45" s="3">
        <v>27246082</v>
      </c>
      <c r="G45" s="3">
        <v>120662831</v>
      </c>
      <c r="H45" s="13">
        <v>114803223</v>
      </c>
      <c r="I45" s="3">
        <v>248360156</v>
      </c>
    </row>
    <row r="46" spans="1:9" x14ac:dyDescent="0.25">
      <c r="B46" s="4">
        <f>B28+B33</f>
        <v>999138484</v>
      </c>
      <c r="C46" s="4">
        <f t="shared" ref="C46:I46" si="5">C28+C33</f>
        <v>1412038417</v>
      </c>
      <c r="D46" s="4">
        <f t="shared" si="5"/>
        <v>1306308098</v>
      </c>
      <c r="E46" s="4">
        <f t="shared" si="5"/>
        <v>1347762774</v>
      </c>
      <c r="F46" s="4">
        <f t="shared" si="5"/>
        <v>1310822883</v>
      </c>
      <c r="G46" s="4">
        <f t="shared" si="5"/>
        <v>1735460127</v>
      </c>
      <c r="H46" s="4">
        <f t="shared" si="5"/>
        <v>1997842794</v>
      </c>
      <c r="I46" s="4">
        <f t="shared" si="5"/>
        <v>463202468</v>
      </c>
    </row>
    <row r="47" spans="1:9" x14ac:dyDescent="0.25">
      <c r="B47" s="3"/>
      <c r="C47" s="3"/>
      <c r="D47" s="3"/>
      <c r="E47" s="3"/>
      <c r="F47" s="3"/>
      <c r="G47" s="3"/>
      <c r="H47" s="13"/>
    </row>
    <row r="48" spans="1:9" x14ac:dyDescent="0.25">
      <c r="A48" s="15" t="s">
        <v>73</v>
      </c>
      <c r="B48" s="4">
        <f t="shared" ref="B48:E48" si="6">SUM(B49:B53)</f>
        <v>490657761</v>
      </c>
      <c r="C48" s="4">
        <f t="shared" si="6"/>
        <v>506321665</v>
      </c>
      <c r="D48" s="4">
        <f t="shared" si="6"/>
        <v>537505034</v>
      </c>
      <c r="E48" s="4">
        <f t="shared" si="6"/>
        <v>666994238</v>
      </c>
      <c r="F48" s="4">
        <f>SUM(F49:F53)</f>
        <v>710961242</v>
      </c>
      <c r="G48" s="4">
        <f>SUM(G49:G53)</f>
        <v>744002310</v>
      </c>
      <c r="H48" s="4">
        <f>SUM(H49:H53)</f>
        <v>783991953</v>
      </c>
      <c r="I48" s="4">
        <f>SUM(I49:I53)</f>
        <v>2575571609</v>
      </c>
    </row>
    <row r="49" spans="1:16" x14ac:dyDescent="0.25">
      <c r="A49" t="s">
        <v>6</v>
      </c>
      <c r="B49" s="3">
        <v>110000000</v>
      </c>
      <c r="C49" s="3">
        <v>110000000</v>
      </c>
      <c r="D49" s="3">
        <v>110000000</v>
      </c>
      <c r="E49" s="3">
        <v>110000000</v>
      </c>
      <c r="F49" s="3">
        <v>110000000</v>
      </c>
      <c r="G49" s="3">
        <v>110000000</v>
      </c>
      <c r="H49" s="13">
        <v>110000000</v>
      </c>
      <c r="I49" s="3">
        <v>110000000</v>
      </c>
    </row>
    <row r="50" spans="1:16" x14ac:dyDescent="0.25">
      <c r="A50" t="s">
        <v>3</v>
      </c>
      <c r="B50" s="3">
        <v>12119070</v>
      </c>
      <c r="C50" s="3">
        <v>12119070</v>
      </c>
      <c r="D50" s="3">
        <v>12119070</v>
      </c>
      <c r="E50" s="3">
        <v>12119070</v>
      </c>
      <c r="F50" s="3">
        <v>12119070</v>
      </c>
      <c r="G50" s="3">
        <v>12119070</v>
      </c>
      <c r="H50" s="13">
        <v>12119070</v>
      </c>
      <c r="I50" s="3">
        <v>12119070</v>
      </c>
    </row>
    <row r="51" spans="1:16" x14ac:dyDescent="0.25">
      <c r="A51" t="s">
        <v>4</v>
      </c>
      <c r="B51" s="3">
        <v>18132235</v>
      </c>
      <c r="C51" s="3">
        <v>43932942</v>
      </c>
      <c r="D51" s="3">
        <v>84746274</v>
      </c>
      <c r="E51" s="3">
        <v>124515981</v>
      </c>
      <c r="F51" s="3">
        <v>174671827</v>
      </c>
      <c r="G51" s="3">
        <v>219781136</v>
      </c>
      <c r="H51" s="13">
        <v>271235608</v>
      </c>
      <c r="I51" s="3">
        <v>312958416</v>
      </c>
    </row>
    <row r="52" spans="1:16" x14ac:dyDescent="0.25">
      <c r="A52" t="s">
        <v>101</v>
      </c>
      <c r="B52" s="3"/>
      <c r="C52" s="3"/>
      <c r="D52" s="3"/>
      <c r="E52" s="3"/>
      <c r="F52" s="3"/>
      <c r="G52" s="3"/>
      <c r="H52" s="13"/>
      <c r="I52" s="3">
        <v>1819395698</v>
      </c>
    </row>
    <row r="53" spans="1:16" x14ac:dyDescent="0.25">
      <c r="A53" t="s">
        <v>5</v>
      </c>
      <c r="B53" s="3">
        <v>350406456</v>
      </c>
      <c r="C53" s="3">
        <v>340269653</v>
      </c>
      <c r="D53" s="3">
        <v>330639690</v>
      </c>
      <c r="E53" s="3">
        <v>420359187</v>
      </c>
      <c r="F53" s="3">
        <v>414170345</v>
      </c>
      <c r="G53" s="3">
        <v>402102104</v>
      </c>
      <c r="H53" s="13">
        <v>390637275</v>
      </c>
      <c r="I53" s="3">
        <v>321098425</v>
      </c>
    </row>
    <row r="54" spans="1:16" x14ac:dyDescent="0.25">
      <c r="B54" s="3"/>
      <c r="C54" s="3"/>
      <c r="D54" s="3"/>
      <c r="E54" s="3"/>
      <c r="F54" s="3"/>
      <c r="G54" s="3"/>
      <c r="H54" s="13"/>
    </row>
    <row r="55" spans="1:16" x14ac:dyDescent="0.25">
      <c r="A55" s="1"/>
      <c r="B55" s="4">
        <f>B48+B28+B33</f>
        <v>1489796245</v>
      </c>
      <c r="C55" s="4">
        <f>(C48+C28+C33)-1</f>
        <v>1918360081</v>
      </c>
      <c r="D55" s="4">
        <f>D48+D28+D33</f>
        <v>1843813132</v>
      </c>
      <c r="E55" s="4">
        <f>(E48+E28+E33)-1</f>
        <v>2014757011</v>
      </c>
      <c r="F55" s="4">
        <f>(F48+F28+F33)+2</f>
        <v>2021784127</v>
      </c>
      <c r="G55" s="4">
        <f>(G48+G28+G33)</f>
        <v>2479462437</v>
      </c>
      <c r="H55" s="4">
        <f>(H48+H28+H33)-1</f>
        <v>2781834746</v>
      </c>
      <c r="I55" s="4">
        <f>(I48+I28+I33)-1</f>
        <v>3038774076</v>
      </c>
    </row>
    <row r="56" spans="1:16" x14ac:dyDescent="0.25">
      <c r="A56" s="1"/>
      <c r="B56" s="3"/>
      <c r="C56" s="3"/>
      <c r="D56" s="3"/>
      <c r="E56" s="3"/>
      <c r="F56" s="4"/>
    </row>
    <row r="57" spans="1:16" x14ac:dyDescent="0.25">
      <c r="A57" s="18" t="s">
        <v>75</v>
      </c>
      <c r="B57" s="8">
        <f t="shared" ref="B57:I57" si="7">B48/(B49/10)</f>
        <v>44.605251000000003</v>
      </c>
      <c r="C57" s="8">
        <f t="shared" si="7"/>
        <v>46.029242272727274</v>
      </c>
      <c r="D57" s="8">
        <f t="shared" si="7"/>
        <v>48.864094000000001</v>
      </c>
      <c r="E57" s="8">
        <f t="shared" si="7"/>
        <v>60.635839818181822</v>
      </c>
      <c r="F57" s="8">
        <f t="shared" si="7"/>
        <v>64.632840181818182</v>
      </c>
      <c r="G57" s="8">
        <f t="shared" si="7"/>
        <v>67.636573636363636</v>
      </c>
      <c r="H57" s="8">
        <f t="shared" si="7"/>
        <v>71.271995727272724</v>
      </c>
      <c r="I57" s="8">
        <f t="shared" si="7"/>
        <v>234.14287354545453</v>
      </c>
    </row>
    <row r="58" spans="1:16" x14ac:dyDescent="0.25">
      <c r="A58" s="18" t="s">
        <v>76</v>
      </c>
      <c r="B58" s="4">
        <f t="shared" ref="B58:I58" si="8">B49/10</f>
        <v>11000000</v>
      </c>
      <c r="C58" s="4">
        <f t="shared" si="8"/>
        <v>11000000</v>
      </c>
      <c r="D58" s="4">
        <f t="shared" si="8"/>
        <v>11000000</v>
      </c>
      <c r="E58" s="4">
        <f t="shared" si="8"/>
        <v>11000000</v>
      </c>
      <c r="F58" s="4">
        <f t="shared" si="8"/>
        <v>11000000</v>
      </c>
      <c r="G58" s="4">
        <f t="shared" si="8"/>
        <v>11000000</v>
      </c>
      <c r="H58" s="4">
        <f t="shared" si="8"/>
        <v>11000000</v>
      </c>
      <c r="I58" s="4">
        <f t="shared" si="8"/>
        <v>11000000</v>
      </c>
      <c r="J58" s="4"/>
      <c r="K58" s="4"/>
      <c r="L58" s="4"/>
      <c r="M58" s="4"/>
      <c r="N58" s="4"/>
      <c r="O58" s="4"/>
      <c r="P58" s="4"/>
    </row>
    <row r="59" spans="1:16" x14ac:dyDescent="0.25">
      <c r="B59" s="3"/>
      <c r="C59" s="3"/>
      <c r="D59" s="3"/>
      <c r="E59" s="3"/>
      <c r="F59" s="3"/>
    </row>
    <row r="60" spans="1:16" x14ac:dyDescent="0.25">
      <c r="A60" s="1"/>
      <c r="B60" s="4"/>
      <c r="C60" s="4"/>
      <c r="D60" s="4"/>
      <c r="E60" s="4"/>
      <c r="F60" s="4"/>
      <c r="I60" s="3"/>
    </row>
    <row r="61" spans="1:16" x14ac:dyDescent="0.25">
      <c r="A61" s="1"/>
      <c r="B61" s="3"/>
      <c r="C61" s="3"/>
      <c r="D61" s="3"/>
      <c r="E61" s="3"/>
      <c r="F61" s="4"/>
    </row>
    <row r="62" spans="1:16" x14ac:dyDescent="0.25">
      <c r="B62" s="3"/>
      <c r="C62" s="3"/>
      <c r="D62" s="3"/>
      <c r="E62" s="3"/>
      <c r="F62" s="3"/>
    </row>
    <row r="63" spans="1:16" x14ac:dyDescent="0.25">
      <c r="B63" s="3"/>
      <c r="C63" s="3"/>
      <c r="D63" s="3"/>
      <c r="E63" s="3"/>
      <c r="F63" s="3"/>
    </row>
    <row r="64" spans="1:16" x14ac:dyDescent="0.25">
      <c r="A64" s="1"/>
      <c r="B64" s="4"/>
      <c r="C64" s="4"/>
      <c r="D64" s="4"/>
      <c r="E64" s="4"/>
      <c r="F64" s="4"/>
    </row>
    <row r="65" spans="1:6" x14ac:dyDescent="0.25">
      <c r="B65" s="3"/>
      <c r="C65" s="3"/>
      <c r="D65" s="3"/>
      <c r="E65" s="3"/>
      <c r="F65" s="3"/>
    </row>
    <row r="66" spans="1:6" x14ac:dyDescent="0.25">
      <c r="B66" s="4"/>
      <c r="C66" s="4"/>
      <c r="D66" s="4"/>
      <c r="E66" s="4"/>
      <c r="F66" s="4"/>
    </row>
    <row r="67" spans="1:6" x14ac:dyDescent="0.25">
      <c r="B67" s="3"/>
      <c r="C67" s="3"/>
      <c r="D67" s="3"/>
      <c r="E67" s="3"/>
      <c r="F67" s="3"/>
    </row>
    <row r="68" spans="1:6" x14ac:dyDescent="0.25">
      <c r="A68" s="1"/>
      <c r="B68" s="4"/>
      <c r="C68" s="3"/>
      <c r="D68" s="3"/>
      <c r="E68" s="3"/>
      <c r="F68" s="3"/>
    </row>
    <row r="69" spans="1:6" x14ac:dyDescent="0.25">
      <c r="A69" s="2"/>
      <c r="B69" s="5"/>
      <c r="C69" s="3"/>
      <c r="D69" s="3"/>
      <c r="E69" s="3"/>
      <c r="F69" s="3"/>
    </row>
    <row r="70" spans="1:6" x14ac:dyDescent="0.25">
      <c r="A70" s="2"/>
      <c r="B70" s="5"/>
      <c r="C70" s="3"/>
      <c r="D70" s="3"/>
      <c r="E70" s="3"/>
      <c r="F70" s="3"/>
    </row>
    <row r="71" spans="1:6" x14ac:dyDescent="0.25">
      <c r="A71" s="2"/>
      <c r="B71" s="5"/>
      <c r="C71" s="3"/>
      <c r="D71" s="3"/>
      <c r="E71" s="3"/>
      <c r="F71" s="3"/>
    </row>
    <row r="72" spans="1:6" x14ac:dyDescent="0.25">
      <c r="A72" s="1"/>
      <c r="B72" s="4"/>
      <c r="C72" s="4"/>
      <c r="D72" s="4"/>
      <c r="E72" s="4"/>
      <c r="F72" s="4"/>
    </row>
    <row r="73" spans="1:6" x14ac:dyDescent="0.25">
      <c r="B73" s="3"/>
      <c r="C73" s="3"/>
      <c r="D73" s="3"/>
      <c r="E73" s="3"/>
      <c r="F73" s="3"/>
    </row>
    <row r="74" spans="1:6" x14ac:dyDescent="0.25">
      <c r="A74" s="1"/>
      <c r="B74" s="4"/>
      <c r="C74" s="4"/>
      <c r="D74" s="4"/>
      <c r="E74" s="4"/>
      <c r="F74" s="4"/>
    </row>
    <row r="75" spans="1:6" x14ac:dyDescent="0.25">
      <c r="B75" s="3"/>
      <c r="C75" s="3"/>
      <c r="D75" s="3"/>
      <c r="E75" s="3"/>
      <c r="F75" s="3"/>
    </row>
    <row r="76" spans="1:6" x14ac:dyDescent="0.25">
      <c r="A76" s="1"/>
      <c r="B76" s="4"/>
      <c r="C76" s="4"/>
      <c r="D76" s="4"/>
      <c r="E76" s="4"/>
      <c r="F76" s="3"/>
    </row>
    <row r="77" spans="1:6" x14ac:dyDescent="0.25">
      <c r="A77" s="1"/>
      <c r="B77" s="3"/>
      <c r="C77" s="3"/>
      <c r="D77" s="3"/>
      <c r="E77" s="3"/>
      <c r="F77" s="3"/>
    </row>
    <row r="78" spans="1:6" x14ac:dyDescent="0.25">
      <c r="A78" s="1"/>
      <c r="B78" s="4"/>
      <c r="C78" s="4"/>
      <c r="D78" s="4"/>
      <c r="E78" s="4"/>
      <c r="F78" s="4"/>
    </row>
    <row r="79" spans="1:6" x14ac:dyDescent="0.25">
      <c r="B79" s="3"/>
      <c r="C79" s="3"/>
      <c r="D79" s="3"/>
      <c r="E79" s="3"/>
      <c r="F79" s="3"/>
    </row>
    <row r="80" spans="1:6" x14ac:dyDescent="0.25">
      <c r="A80" s="1"/>
      <c r="B80" s="3"/>
      <c r="C80" s="3"/>
      <c r="D80" s="3"/>
      <c r="E80" s="3"/>
      <c r="F80" s="3"/>
    </row>
    <row r="81" spans="1:6" x14ac:dyDescent="0.25">
      <c r="A81" s="2"/>
      <c r="B81" s="3"/>
      <c r="C81" s="3"/>
      <c r="D81" s="3"/>
      <c r="E81" s="3"/>
      <c r="F81" s="3"/>
    </row>
    <row r="82" spans="1:6" x14ac:dyDescent="0.25">
      <c r="A82" s="2"/>
      <c r="B82" s="3"/>
      <c r="C82" s="3"/>
      <c r="D82" s="3"/>
      <c r="E82" s="3"/>
      <c r="F82" s="3"/>
    </row>
    <row r="83" spans="1:6" x14ac:dyDescent="0.25">
      <c r="A83" s="2"/>
      <c r="B83" s="3"/>
      <c r="C83" s="3"/>
      <c r="D83" s="3"/>
      <c r="E83" s="3"/>
      <c r="F83" s="3"/>
    </row>
    <row r="84" spans="1:6" x14ac:dyDescent="0.25">
      <c r="A84" s="2"/>
      <c r="B84" s="3"/>
      <c r="C84" s="3"/>
      <c r="D84" s="3"/>
      <c r="E84" s="3"/>
      <c r="F84" s="3"/>
    </row>
    <row r="85" spans="1:6" x14ac:dyDescent="0.25">
      <c r="A85" s="1"/>
      <c r="B85" s="4"/>
      <c r="C85" s="4"/>
      <c r="D85" s="4"/>
      <c r="E85" s="4"/>
      <c r="F85" s="4"/>
    </row>
    <row r="86" spans="1:6" x14ac:dyDescent="0.25">
      <c r="A86" s="1"/>
      <c r="B86" s="4"/>
      <c r="C86" s="4"/>
      <c r="D86" s="4"/>
      <c r="E86" s="4"/>
      <c r="F86" s="4"/>
    </row>
    <row r="87" spans="1:6" x14ac:dyDescent="0.25">
      <c r="A87" s="2"/>
      <c r="B87" s="4"/>
      <c r="C87" s="4"/>
      <c r="D87" s="5"/>
      <c r="E87" s="4"/>
      <c r="F87" s="4"/>
    </row>
    <row r="88" spans="1:6" x14ac:dyDescent="0.25">
      <c r="A88" s="2"/>
      <c r="B88" s="4"/>
      <c r="C88" s="4"/>
      <c r="D88" s="5"/>
      <c r="E88" s="4"/>
      <c r="F88" s="4"/>
    </row>
    <row r="89" spans="1:6" x14ac:dyDescent="0.25">
      <c r="A89" s="1"/>
      <c r="B89" s="4"/>
      <c r="C89" s="4"/>
      <c r="D89" s="4"/>
      <c r="E89" s="4"/>
      <c r="F89" s="4"/>
    </row>
    <row r="90" spans="1:6" x14ac:dyDescent="0.25">
      <c r="A90" s="1"/>
      <c r="B90" s="3"/>
      <c r="C90" s="3"/>
      <c r="D90" s="3"/>
      <c r="E90" s="3"/>
      <c r="F90" s="3"/>
    </row>
    <row r="91" spans="1:6" x14ac:dyDescent="0.25">
      <c r="A91" s="2"/>
      <c r="B91" s="3"/>
      <c r="C91" s="3"/>
      <c r="D91" s="3"/>
      <c r="E91" s="3"/>
      <c r="F91" s="3"/>
    </row>
    <row r="92" spans="1:6" x14ac:dyDescent="0.25">
      <c r="A92" s="2"/>
      <c r="B92" s="3"/>
      <c r="C92" s="3"/>
      <c r="D92" s="3"/>
      <c r="E92" s="3"/>
      <c r="F92" s="3"/>
    </row>
    <row r="93" spans="1:6" x14ac:dyDescent="0.25">
      <c r="A93" s="2"/>
      <c r="B93" s="3"/>
      <c r="C93" s="3"/>
      <c r="D93" s="3"/>
      <c r="E93" s="3"/>
      <c r="F93" s="3"/>
    </row>
    <row r="94" spans="1:6" x14ac:dyDescent="0.25">
      <c r="A94" s="2"/>
      <c r="B94" s="3"/>
      <c r="C94" s="3"/>
      <c r="D94" s="3"/>
      <c r="E94" s="3"/>
      <c r="F94" s="3"/>
    </row>
    <row r="95" spans="1:6" x14ac:dyDescent="0.25">
      <c r="A95" s="2"/>
      <c r="B95" s="3"/>
      <c r="C95" s="3"/>
      <c r="D95" s="3"/>
      <c r="E95" s="3"/>
      <c r="F95" s="3"/>
    </row>
    <row r="96" spans="1:6" x14ac:dyDescent="0.25">
      <c r="A96" s="2"/>
      <c r="B96" s="3"/>
      <c r="C96" s="3"/>
      <c r="D96" s="3"/>
      <c r="E96" s="3"/>
      <c r="F96" s="3"/>
    </row>
    <row r="97" spans="1:6" x14ac:dyDescent="0.25">
      <c r="A97" s="2"/>
      <c r="B97" s="3"/>
      <c r="C97" s="3"/>
      <c r="D97" s="3"/>
      <c r="E97" s="3"/>
      <c r="F97" s="3"/>
    </row>
    <row r="98" spans="1:6" x14ac:dyDescent="0.25">
      <c r="A98" s="2"/>
      <c r="B98" s="3"/>
      <c r="C98" s="3"/>
      <c r="D98" s="3"/>
      <c r="E98" s="3"/>
      <c r="F98" s="3"/>
    </row>
    <row r="99" spans="1:6" x14ac:dyDescent="0.25">
      <c r="A99" s="2"/>
      <c r="B99" s="3"/>
      <c r="C99" s="3"/>
      <c r="D99" s="3"/>
      <c r="E99" s="3"/>
      <c r="F99" s="3"/>
    </row>
    <row r="100" spans="1:6" x14ac:dyDescent="0.25">
      <c r="A100" s="2"/>
      <c r="B100" s="3"/>
      <c r="C100" s="3"/>
      <c r="D100" s="3"/>
      <c r="E100" s="3"/>
      <c r="F100" s="3"/>
    </row>
    <row r="101" spans="1:6" x14ac:dyDescent="0.25">
      <c r="A101" s="2"/>
      <c r="B101" s="3"/>
      <c r="C101" s="3"/>
      <c r="D101" s="3"/>
      <c r="E101" s="3"/>
      <c r="F101" s="3"/>
    </row>
    <row r="102" spans="1:6" x14ac:dyDescent="0.25">
      <c r="A102" s="2"/>
      <c r="B102" s="3"/>
      <c r="C102" s="3"/>
      <c r="D102" s="3"/>
      <c r="E102" s="3"/>
      <c r="F102" s="3"/>
    </row>
    <row r="103" spans="1:6" x14ac:dyDescent="0.25">
      <c r="A103" s="2"/>
      <c r="B103" s="3"/>
      <c r="C103" s="3"/>
      <c r="D103" s="3"/>
      <c r="E103" s="3"/>
      <c r="F103" s="3"/>
    </row>
    <row r="104" spans="1:6" x14ac:dyDescent="0.25">
      <c r="A104" s="1"/>
      <c r="B104" s="4"/>
      <c r="C104" s="4"/>
      <c r="D104" s="4"/>
      <c r="E104" s="4"/>
      <c r="F104" s="4"/>
    </row>
    <row r="105" spans="1:6" x14ac:dyDescent="0.25">
      <c r="A105" s="2"/>
      <c r="B105" s="4"/>
      <c r="C105" s="4"/>
      <c r="D105" s="4"/>
      <c r="E105" s="4"/>
      <c r="F105" s="4"/>
    </row>
    <row r="106" spans="1:6" x14ac:dyDescent="0.25">
      <c r="A106" s="2"/>
      <c r="B106" s="3"/>
      <c r="C106" s="3"/>
      <c r="D106" s="3"/>
      <c r="E106" s="3"/>
      <c r="F106" s="3"/>
    </row>
    <row r="107" spans="1:6" x14ac:dyDescent="0.25">
      <c r="A107" s="2"/>
      <c r="B107" s="4"/>
      <c r="C107" s="4"/>
      <c r="D107" s="4"/>
      <c r="E107" s="4"/>
      <c r="F107" s="4"/>
    </row>
    <row r="108" spans="1:6" x14ac:dyDescent="0.25">
      <c r="A108" s="2"/>
      <c r="F108" s="3"/>
    </row>
    <row r="110" spans="1:6" x14ac:dyDescent="0.25">
      <c r="A110" s="1"/>
      <c r="B110" s="4"/>
      <c r="C110" s="4"/>
      <c r="D110" s="4"/>
      <c r="E110" s="4"/>
      <c r="F1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>
      <pane xSplit="1" ySplit="4" topLeftCell="F5" activePane="bottomRight" state="frozen"/>
      <selection pane="topRight" activeCell="B1" sqref="B1"/>
      <selection pane="bottomLeft" activeCell="A4" sqref="A4"/>
      <selection pane="bottomRight" activeCell="I23" sqref="I23"/>
    </sheetView>
  </sheetViews>
  <sheetFormatPr defaultRowHeight="15" x14ac:dyDescent="0.25"/>
  <cols>
    <col min="1" max="1" width="40.28515625" bestFit="1" customWidth="1"/>
    <col min="2" max="3" width="13.5703125" bestFit="1" customWidth="1"/>
    <col min="4" max="5" width="14.42578125" bestFit="1" customWidth="1"/>
    <col min="6" max="6" width="15.140625" bestFit="1" customWidth="1"/>
    <col min="7" max="7" width="14.28515625" bestFit="1" customWidth="1"/>
    <col min="8" max="8" width="15" bestFit="1" customWidth="1"/>
    <col min="9" max="9" width="20.5703125" customWidth="1"/>
    <col min="10" max="10" width="10.5703125" bestFit="1" customWidth="1"/>
  </cols>
  <sheetData>
    <row r="1" spans="1:10" ht="15.75" x14ac:dyDescent="0.25">
      <c r="A1" s="10" t="s">
        <v>0</v>
      </c>
      <c r="B1" s="3"/>
      <c r="C1" s="3"/>
      <c r="D1" s="3"/>
      <c r="E1" s="3"/>
      <c r="F1" s="3"/>
      <c r="G1" s="3"/>
      <c r="H1" s="3"/>
    </row>
    <row r="2" spans="1:10" x14ac:dyDescent="0.25">
      <c r="A2" s="1" t="s">
        <v>77</v>
      </c>
      <c r="B2" s="3"/>
      <c r="C2" s="3"/>
      <c r="D2" s="3"/>
      <c r="E2" s="3"/>
      <c r="F2" s="3"/>
      <c r="G2" s="3"/>
      <c r="H2" s="3"/>
    </row>
    <row r="3" spans="1:10" x14ac:dyDescent="0.25">
      <c r="A3" s="1" t="s">
        <v>67</v>
      </c>
      <c r="B3" s="3"/>
      <c r="C3" s="3"/>
      <c r="D3" s="3"/>
      <c r="E3" s="3"/>
      <c r="F3" s="3"/>
      <c r="G3" s="3"/>
      <c r="H3" s="3"/>
    </row>
    <row r="4" spans="1:10" ht="15.75" x14ac:dyDescent="0.25">
      <c r="B4" s="7">
        <v>2012</v>
      </c>
      <c r="C4" s="7">
        <v>2013</v>
      </c>
      <c r="D4" s="7">
        <v>2014</v>
      </c>
      <c r="E4" s="7">
        <v>2015</v>
      </c>
      <c r="F4" s="7">
        <v>2016</v>
      </c>
      <c r="G4" s="7">
        <v>2017</v>
      </c>
      <c r="H4" s="7">
        <v>2018</v>
      </c>
      <c r="I4" s="7">
        <v>2019</v>
      </c>
    </row>
    <row r="5" spans="1:10" x14ac:dyDescent="0.25">
      <c r="A5" s="18" t="s">
        <v>78</v>
      </c>
      <c r="B5" s="4">
        <v>578050158</v>
      </c>
      <c r="C5" s="4">
        <v>839284712</v>
      </c>
      <c r="D5" s="4">
        <v>1199135889</v>
      </c>
      <c r="E5" s="4">
        <v>1213192689</v>
      </c>
      <c r="F5" s="4">
        <v>2048137555</v>
      </c>
      <c r="G5" s="4">
        <v>1362704616</v>
      </c>
      <c r="H5" s="4">
        <v>1421378736</v>
      </c>
      <c r="I5" s="4">
        <v>1778494735</v>
      </c>
    </row>
    <row r="6" spans="1:10" x14ac:dyDescent="0.25">
      <c r="A6" t="s">
        <v>79</v>
      </c>
      <c r="B6" s="3">
        <v>395377895</v>
      </c>
      <c r="C6" s="3">
        <v>572976011</v>
      </c>
      <c r="D6" s="3">
        <v>830279284</v>
      </c>
      <c r="E6" s="3">
        <v>841163528</v>
      </c>
      <c r="F6" s="3">
        <v>1428285621</v>
      </c>
      <c r="G6" s="3">
        <v>963100940</v>
      </c>
      <c r="H6" s="3">
        <v>1006514158</v>
      </c>
      <c r="I6" s="3">
        <v>1266219066</v>
      </c>
    </row>
    <row r="7" spans="1:10" x14ac:dyDescent="0.25">
      <c r="A7" s="18" t="s">
        <v>35</v>
      </c>
      <c r="B7" s="4">
        <f>B5-B6</f>
        <v>182672263</v>
      </c>
      <c r="C7" s="4">
        <f t="shared" ref="C7:I7" si="0">C5-C6</f>
        <v>266308701</v>
      </c>
      <c r="D7" s="4">
        <f t="shared" si="0"/>
        <v>368856605</v>
      </c>
      <c r="E7" s="4">
        <f t="shared" si="0"/>
        <v>372029161</v>
      </c>
      <c r="F7" s="4">
        <f t="shared" si="0"/>
        <v>619851934</v>
      </c>
      <c r="G7" s="4">
        <f t="shared" si="0"/>
        <v>399603676</v>
      </c>
      <c r="H7" s="4">
        <f t="shared" si="0"/>
        <v>414864578</v>
      </c>
      <c r="I7" s="4">
        <f t="shared" si="0"/>
        <v>512275669</v>
      </c>
    </row>
    <row r="8" spans="1:10" x14ac:dyDescent="0.25">
      <c r="A8" s="18" t="s">
        <v>80</v>
      </c>
      <c r="B8" s="3"/>
      <c r="C8" s="3"/>
      <c r="D8" s="3"/>
      <c r="E8" s="3"/>
      <c r="F8" s="4"/>
    </row>
    <row r="9" spans="1:10" x14ac:dyDescent="0.25">
      <c r="A9" t="s">
        <v>16</v>
      </c>
      <c r="B9" s="3">
        <v>38023097</v>
      </c>
      <c r="C9" s="3">
        <v>46968184</v>
      </c>
      <c r="D9" s="3">
        <v>52327254</v>
      </c>
      <c r="E9" s="3">
        <v>54380685</v>
      </c>
      <c r="F9" s="3">
        <v>98925051</v>
      </c>
      <c r="G9" s="3">
        <v>65576003</v>
      </c>
      <c r="H9" s="3">
        <v>66196603</v>
      </c>
      <c r="I9" s="3">
        <v>72945827</v>
      </c>
    </row>
    <row r="10" spans="1:10" x14ac:dyDescent="0.25">
      <c r="A10" t="s">
        <v>36</v>
      </c>
      <c r="B10" s="3">
        <v>20310272</v>
      </c>
      <c r="C10" s="3">
        <v>35442847</v>
      </c>
      <c r="D10" s="3">
        <v>50453424</v>
      </c>
      <c r="E10" s="3">
        <v>53232391</v>
      </c>
      <c r="F10" s="3">
        <v>96108178</v>
      </c>
      <c r="G10" s="3">
        <v>77006445</v>
      </c>
      <c r="H10" s="3">
        <v>87126518</v>
      </c>
      <c r="I10" s="3">
        <v>104666001</v>
      </c>
    </row>
    <row r="11" spans="1:10" x14ac:dyDescent="0.25">
      <c r="A11" s="18" t="s">
        <v>81</v>
      </c>
      <c r="B11" s="4">
        <f>B7-B9-B10</f>
        <v>124338894</v>
      </c>
      <c r="C11" s="4">
        <f t="shared" ref="C11:I11" si="1">C7-C9-C10</f>
        <v>183897670</v>
      </c>
      <c r="D11" s="4">
        <f t="shared" si="1"/>
        <v>266075927</v>
      </c>
      <c r="E11" s="4">
        <f t="shared" si="1"/>
        <v>264416085</v>
      </c>
      <c r="F11" s="4">
        <f t="shared" si="1"/>
        <v>424818705</v>
      </c>
      <c r="G11" s="4">
        <f t="shared" si="1"/>
        <v>257021228</v>
      </c>
      <c r="H11" s="4">
        <f t="shared" si="1"/>
        <v>261541457</v>
      </c>
      <c r="I11" s="4">
        <f t="shared" si="1"/>
        <v>334663841</v>
      </c>
    </row>
    <row r="12" spans="1:10" x14ac:dyDescent="0.25">
      <c r="A12" s="19" t="s">
        <v>82</v>
      </c>
      <c r="B12" s="4"/>
      <c r="C12" s="4"/>
      <c r="D12" s="4"/>
      <c r="E12" s="4"/>
      <c r="F12" s="4"/>
      <c r="G12" s="4"/>
      <c r="H12" s="4"/>
    </row>
    <row r="13" spans="1:10" x14ac:dyDescent="0.25">
      <c r="A13" t="s">
        <v>17</v>
      </c>
      <c r="B13" s="3">
        <v>744418</v>
      </c>
      <c r="C13" s="3">
        <v>2683047</v>
      </c>
      <c r="D13" s="3">
        <v>1694552</v>
      </c>
      <c r="E13" s="3">
        <v>3668477</v>
      </c>
      <c r="F13" s="3">
        <v>4455187</v>
      </c>
      <c r="G13" s="3">
        <v>3612009</v>
      </c>
      <c r="H13" s="3">
        <v>3783234</v>
      </c>
      <c r="I13" s="3">
        <v>2025497</v>
      </c>
    </row>
    <row r="14" spans="1:10" x14ac:dyDescent="0.25">
      <c r="A14" t="s">
        <v>18</v>
      </c>
      <c r="B14" s="3">
        <v>86655543</v>
      </c>
      <c r="C14" s="3">
        <v>137854140</v>
      </c>
      <c r="D14" s="3">
        <v>193008017</v>
      </c>
      <c r="E14" s="3">
        <v>188331244</v>
      </c>
      <c r="F14" s="3">
        <v>286007175</v>
      </c>
      <c r="G14" s="3">
        <v>153664253</v>
      </c>
      <c r="H14" s="3">
        <v>155820258</v>
      </c>
      <c r="I14" s="3">
        <v>179636872</v>
      </c>
    </row>
    <row r="15" spans="1:10" x14ac:dyDescent="0.25">
      <c r="A15" s="2" t="s">
        <v>57</v>
      </c>
      <c r="B15" s="5">
        <v>1651538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J15" s="3"/>
    </row>
    <row r="16" spans="1:10" x14ac:dyDescent="0.25">
      <c r="A16" s="2" t="s">
        <v>52</v>
      </c>
      <c r="B16" s="5">
        <v>1017233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J16" s="3"/>
    </row>
    <row r="17" spans="1:10" x14ac:dyDescent="0.25">
      <c r="A17" s="2" t="s">
        <v>53</v>
      </c>
      <c r="B17" s="5">
        <v>634305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J17" s="3"/>
    </row>
    <row r="18" spans="1:10" x14ac:dyDescent="0.25">
      <c r="A18" s="18" t="s">
        <v>83</v>
      </c>
      <c r="B18" s="4">
        <f t="shared" ref="B18:I18" si="2">B11+B13-B14-B15-B16-B17</f>
        <v>35124693</v>
      </c>
      <c r="C18" s="4">
        <f t="shared" si="2"/>
        <v>48726577</v>
      </c>
      <c r="D18" s="4">
        <f t="shared" si="2"/>
        <v>74762462</v>
      </c>
      <c r="E18" s="4">
        <f t="shared" si="2"/>
        <v>79753318</v>
      </c>
      <c r="F18" s="4">
        <f t="shared" si="2"/>
        <v>143266717</v>
      </c>
      <c r="G18" s="4">
        <f t="shared" si="2"/>
        <v>106968984</v>
      </c>
      <c r="H18" s="4">
        <f t="shared" si="2"/>
        <v>109504433</v>
      </c>
      <c r="I18" s="4">
        <f t="shared" si="2"/>
        <v>157052466</v>
      </c>
      <c r="J18" s="3"/>
    </row>
    <row r="19" spans="1:10" x14ac:dyDescent="0.25">
      <c r="A19" t="s">
        <v>19</v>
      </c>
      <c r="B19" s="3">
        <v>1751249</v>
      </c>
      <c r="C19" s="3">
        <v>2436329</v>
      </c>
      <c r="D19" s="3">
        <v>3560117</v>
      </c>
      <c r="E19" s="3">
        <v>3797777</v>
      </c>
      <c r="F19" s="3">
        <v>6822228</v>
      </c>
      <c r="G19" s="3">
        <v>5093761</v>
      </c>
      <c r="H19" s="3">
        <v>5214497</v>
      </c>
      <c r="I19" s="3">
        <v>7478689</v>
      </c>
    </row>
    <row r="20" spans="1:10" x14ac:dyDescent="0.25">
      <c r="A20" s="18" t="s">
        <v>84</v>
      </c>
      <c r="B20" s="4">
        <f>B18-B19</f>
        <v>33373444</v>
      </c>
      <c r="C20" s="4">
        <f t="shared" ref="C20:I20" si="3">C18-C19</f>
        <v>46290248</v>
      </c>
      <c r="D20" s="4">
        <f t="shared" si="3"/>
        <v>71202345</v>
      </c>
      <c r="E20" s="4">
        <f t="shared" si="3"/>
        <v>75955541</v>
      </c>
      <c r="F20" s="4">
        <f t="shared" si="3"/>
        <v>136444489</v>
      </c>
      <c r="G20" s="4">
        <f t="shared" si="3"/>
        <v>101875223</v>
      </c>
      <c r="H20" s="4">
        <f t="shared" si="3"/>
        <v>104289936</v>
      </c>
      <c r="I20" s="4">
        <f t="shared" si="3"/>
        <v>149573777</v>
      </c>
    </row>
    <row r="21" spans="1:10" x14ac:dyDescent="0.25">
      <c r="A21" s="15" t="s">
        <v>85</v>
      </c>
      <c r="B21" s="4"/>
      <c r="C21" s="4"/>
      <c r="D21" s="4"/>
      <c r="E21" s="4"/>
      <c r="F21" s="4"/>
      <c r="G21" s="4"/>
      <c r="H21" s="4"/>
    </row>
    <row r="22" spans="1:10" x14ac:dyDescent="0.25">
      <c r="A22" t="s">
        <v>20</v>
      </c>
      <c r="B22" s="3">
        <v>22683903</v>
      </c>
      <c r="C22" s="3">
        <v>13871181</v>
      </c>
      <c r="D22" s="3">
        <v>22194857</v>
      </c>
      <c r="E22" s="3">
        <v>23007404</v>
      </c>
      <c r="F22" s="3">
        <v>38755838</v>
      </c>
      <c r="G22" s="3">
        <v>27317096</v>
      </c>
      <c r="H22" s="3">
        <v>28792363</v>
      </c>
      <c r="I22" s="3">
        <v>83019660</v>
      </c>
    </row>
    <row r="23" spans="1:10" x14ac:dyDescent="0.25">
      <c r="A23" s="18" t="s">
        <v>86</v>
      </c>
      <c r="B23" s="4">
        <f>B20-B22</f>
        <v>10689541</v>
      </c>
      <c r="C23" s="4">
        <f t="shared" ref="C23:I23" si="4">C20-C22</f>
        <v>32419067</v>
      </c>
      <c r="D23" s="4">
        <f t="shared" si="4"/>
        <v>49007488</v>
      </c>
      <c r="E23" s="4">
        <f t="shared" si="4"/>
        <v>52948137</v>
      </c>
      <c r="F23" s="4">
        <f t="shared" si="4"/>
        <v>97688651</v>
      </c>
      <c r="G23" s="4">
        <f t="shared" si="4"/>
        <v>74558127</v>
      </c>
      <c r="H23" s="4">
        <f t="shared" si="4"/>
        <v>75497573</v>
      </c>
      <c r="I23" s="4">
        <f t="shared" si="4"/>
        <v>66554117</v>
      </c>
    </row>
    <row r="25" spans="1:10" x14ac:dyDescent="0.25">
      <c r="A25" s="18" t="s">
        <v>87</v>
      </c>
      <c r="B25" s="9">
        <f>B23/('1'!B49/10)</f>
        <v>0.97177645454545458</v>
      </c>
      <c r="C25" s="9">
        <f>C23/('1'!C49/10)</f>
        <v>2.9471879090909092</v>
      </c>
      <c r="D25" s="9">
        <f>D23/('1'!D49/10)</f>
        <v>4.4552261818181815</v>
      </c>
      <c r="E25" s="9">
        <f>E23/('1'!E49/10)</f>
        <v>4.8134670000000002</v>
      </c>
      <c r="F25" s="9">
        <f>F23/('1'!F49/10)</f>
        <v>8.8807864545454542</v>
      </c>
      <c r="G25" s="9">
        <f>G23/('1'!G49/10)</f>
        <v>6.7780115454545458</v>
      </c>
      <c r="H25" s="9">
        <f>H23/('1'!H49/10)</f>
        <v>6.8634157272727272</v>
      </c>
      <c r="I25" s="9">
        <f>I23/('1'!I49/10)</f>
        <v>6.0503742727272725</v>
      </c>
    </row>
    <row r="26" spans="1:10" x14ac:dyDescent="0.25">
      <c r="A26" s="19" t="s">
        <v>88</v>
      </c>
      <c r="B26" s="3">
        <f>'1'!B49/10</f>
        <v>11000000</v>
      </c>
      <c r="C26" s="3">
        <f>'1'!C49/10</f>
        <v>11000000</v>
      </c>
      <c r="D26" s="3">
        <f>'1'!D49/10</f>
        <v>11000000</v>
      </c>
      <c r="E26" s="3">
        <f>'1'!E49/10</f>
        <v>11000000</v>
      </c>
      <c r="F26" s="3">
        <f>'1'!F49/10</f>
        <v>11000000</v>
      </c>
      <c r="G26" s="3">
        <f>'1'!G49/10</f>
        <v>11000000</v>
      </c>
      <c r="H26" s="3">
        <f>'1'!H49/10</f>
        <v>11000000</v>
      </c>
      <c r="I26" s="3">
        <f>'1'!I49/10</f>
        <v>11000000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tabSelected="1" workbookViewId="0">
      <pane xSplit="1" ySplit="4" topLeftCell="B29" activePane="bottomRight" state="frozen"/>
      <selection pane="topRight" activeCell="B1" sqref="B1"/>
      <selection pane="bottomLeft" activeCell="A4" sqref="A4"/>
      <selection pane="bottomRight" activeCell="H42" sqref="H42"/>
    </sheetView>
  </sheetViews>
  <sheetFormatPr defaultRowHeight="15" x14ac:dyDescent="0.25"/>
  <cols>
    <col min="1" max="1" width="49" bestFit="1" customWidth="1"/>
    <col min="2" max="3" width="13.42578125" bestFit="1" customWidth="1"/>
    <col min="4" max="5" width="14.28515625" bestFit="1" customWidth="1"/>
    <col min="6" max="8" width="15" bestFit="1" customWidth="1"/>
    <col min="9" max="9" width="17.85546875" customWidth="1"/>
  </cols>
  <sheetData>
    <row r="1" spans="1:9" ht="15.75" x14ac:dyDescent="0.25">
      <c r="A1" s="10" t="s">
        <v>0</v>
      </c>
    </row>
    <row r="2" spans="1:9" x14ac:dyDescent="0.25">
      <c r="A2" s="1" t="s">
        <v>89</v>
      </c>
      <c r="B2" s="3"/>
      <c r="C2" s="3"/>
      <c r="D2" s="3"/>
      <c r="E2" s="3"/>
      <c r="F2" s="3"/>
    </row>
    <row r="3" spans="1:9" x14ac:dyDescent="0.25">
      <c r="A3" s="1" t="s">
        <v>67</v>
      </c>
      <c r="B3" s="3"/>
      <c r="C3" s="3"/>
      <c r="D3" s="3"/>
      <c r="E3" s="3"/>
      <c r="F3" s="3"/>
    </row>
    <row r="4" spans="1:9" x14ac:dyDescent="0.25">
      <c r="B4" s="6">
        <v>2012</v>
      </c>
      <c r="C4" s="6">
        <v>2013</v>
      </c>
      <c r="D4" s="6">
        <v>2014</v>
      </c>
      <c r="E4" s="6">
        <v>2015</v>
      </c>
      <c r="F4" s="6">
        <v>2016</v>
      </c>
      <c r="G4" s="6">
        <v>2017</v>
      </c>
      <c r="H4" s="6">
        <v>2018</v>
      </c>
      <c r="I4" s="6">
        <v>2019</v>
      </c>
    </row>
    <row r="5" spans="1:9" x14ac:dyDescent="0.25">
      <c r="A5" s="18" t="s">
        <v>90</v>
      </c>
      <c r="B5" s="3"/>
      <c r="C5" s="3"/>
      <c r="D5" s="3"/>
      <c r="E5" s="3"/>
      <c r="F5" s="3"/>
    </row>
    <row r="6" spans="1:9" x14ac:dyDescent="0.25">
      <c r="A6" s="2" t="s">
        <v>21</v>
      </c>
      <c r="B6" s="3">
        <v>549288189</v>
      </c>
      <c r="C6" s="3">
        <v>714438537</v>
      </c>
      <c r="D6" s="3">
        <v>1251889895</v>
      </c>
      <c r="E6" s="3">
        <v>1127414468</v>
      </c>
      <c r="F6" s="3">
        <v>1942060652</v>
      </c>
      <c r="G6" s="3">
        <v>1442843908</v>
      </c>
      <c r="H6" s="3">
        <v>1540946861</v>
      </c>
      <c r="I6" s="3">
        <v>1923511830</v>
      </c>
    </row>
    <row r="7" spans="1:9" x14ac:dyDescent="0.25">
      <c r="A7" s="2" t="s">
        <v>22</v>
      </c>
      <c r="B7" s="3">
        <v>-518409953</v>
      </c>
      <c r="C7" s="3">
        <v>-682383645</v>
      </c>
      <c r="D7" s="3">
        <v>-966533770</v>
      </c>
      <c r="E7" s="3">
        <v>-970944167</v>
      </c>
      <c r="F7" s="3">
        <v>-1486636864</v>
      </c>
      <c r="G7" s="3">
        <v>-1231260278</v>
      </c>
      <c r="H7" s="3">
        <v>-1328066637</v>
      </c>
      <c r="I7" s="3">
        <v>-1428796444</v>
      </c>
    </row>
    <row r="8" spans="1:9" x14ac:dyDescent="0.25">
      <c r="A8" t="s">
        <v>102</v>
      </c>
      <c r="B8" s="3">
        <v>744418</v>
      </c>
      <c r="C8" s="3">
        <v>2683047</v>
      </c>
      <c r="D8" s="3"/>
      <c r="E8" s="3"/>
      <c r="F8" s="3"/>
      <c r="I8">
        <v>1661613</v>
      </c>
    </row>
    <row r="9" spans="1:9" x14ac:dyDescent="0.25">
      <c r="A9" s="2" t="s">
        <v>23</v>
      </c>
      <c r="B9" s="3">
        <v>0</v>
      </c>
      <c r="C9" s="3">
        <v>0</v>
      </c>
      <c r="D9" s="3">
        <v>-39915685</v>
      </c>
      <c r="E9" s="3">
        <v>-50785133</v>
      </c>
      <c r="F9" s="3">
        <v>-81164398</v>
      </c>
      <c r="G9" s="3">
        <v>-57915379</v>
      </c>
      <c r="H9" s="3">
        <v>-62863897</v>
      </c>
      <c r="I9" s="3">
        <v>-96216989</v>
      </c>
    </row>
    <row r="10" spans="1:9" x14ac:dyDescent="0.25">
      <c r="A10" s="1"/>
      <c r="B10" s="4">
        <f t="shared" ref="B10:E10" si="0">SUM(B6:B9)</f>
        <v>31622654</v>
      </c>
      <c r="C10" s="4">
        <f t="shared" si="0"/>
        <v>34737939</v>
      </c>
      <c r="D10" s="4">
        <f t="shared" si="0"/>
        <v>245440440</v>
      </c>
      <c r="E10" s="4">
        <f t="shared" si="0"/>
        <v>105685168</v>
      </c>
      <c r="F10" s="4">
        <f>SUM(F6:F9)</f>
        <v>374259390</v>
      </c>
      <c r="G10" s="4">
        <f>SUM(G6:G9)</f>
        <v>153668251</v>
      </c>
      <c r="H10" s="4">
        <f>SUM(H6:H9)</f>
        <v>150016327</v>
      </c>
      <c r="I10" s="4">
        <f>SUM(I6:I9)</f>
        <v>400160010</v>
      </c>
    </row>
    <row r="11" spans="1:9" x14ac:dyDescent="0.25">
      <c r="A11" s="18" t="s">
        <v>91</v>
      </c>
      <c r="B11" s="4"/>
      <c r="C11" s="4"/>
      <c r="D11" s="4"/>
      <c r="E11" s="4"/>
      <c r="F11" s="4"/>
    </row>
    <row r="12" spans="1:9" x14ac:dyDescent="0.25">
      <c r="A12" s="2" t="s">
        <v>38</v>
      </c>
      <c r="B12" s="4">
        <v>-119966754</v>
      </c>
      <c r="C12" s="4">
        <v>-76279482</v>
      </c>
      <c r="D12" s="5">
        <v>-21984579</v>
      </c>
      <c r="E12" s="4">
        <v>-13706143</v>
      </c>
      <c r="F12" s="4"/>
    </row>
    <row r="13" spans="1:9" x14ac:dyDescent="0.25">
      <c r="A13" s="2" t="s">
        <v>59</v>
      </c>
      <c r="B13" s="4"/>
      <c r="C13" s="4"/>
      <c r="D13" s="5"/>
      <c r="E13" s="4"/>
      <c r="F13" s="4"/>
      <c r="G13" s="3">
        <v>-133316192</v>
      </c>
      <c r="H13" s="3">
        <v>-75875030</v>
      </c>
      <c r="I13">
        <v>-45021283</v>
      </c>
    </row>
    <row r="14" spans="1:9" x14ac:dyDescent="0.25">
      <c r="A14" s="2" t="s">
        <v>39</v>
      </c>
      <c r="B14" s="4"/>
      <c r="C14" s="4">
        <v>0</v>
      </c>
      <c r="D14" s="5">
        <v>650000</v>
      </c>
      <c r="E14" s="4">
        <v>0</v>
      </c>
      <c r="F14" s="4"/>
      <c r="G14" s="4">
        <v>980000</v>
      </c>
      <c r="H14" s="4">
        <v>1477000</v>
      </c>
      <c r="I14" s="4">
        <v>11728471</v>
      </c>
    </row>
    <row r="15" spans="1:9" x14ac:dyDescent="0.25">
      <c r="A15" s="1"/>
      <c r="B15" s="4">
        <f>SUM(B12:B14)</f>
        <v>-119966754</v>
      </c>
      <c r="C15" s="4">
        <f>SUM(C12:C14)</f>
        <v>-76279482</v>
      </c>
      <c r="D15" s="4">
        <f>SUM(D12:D14)</f>
        <v>-21334579</v>
      </c>
      <c r="E15" s="4">
        <f>SUM(E12:E14)</f>
        <v>-13706143</v>
      </c>
      <c r="F15" s="4">
        <v>-23533704</v>
      </c>
      <c r="G15" s="4">
        <f>SUM(G12:G14)</f>
        <v>-132336192</v>
      </c>
      <c r="H15" s="4">
        <f>SUM(H12:H14)</f>
        <v>-74398030</v>
      </c>
      <c r="I15" s="4">
        <f>SUM(I12:I14)</f>
        <v>-33292812</v>
      </c>
    </row>
    <row r="16" spans="1:9" x14ac:dyDescent="0.25">
      <c r="A16" s="18" t="s">
        <v>92</v>
      </c>
      <c r="B16" s="3"/>
      <c r="C16" s="3"/>
      <c r="D16" s="3"/>
      <c r="E16" s="3"/>
      <c r="F16" s="3"/>
    </row>
    <row r="17" spans="1:9" x14ac:dyDescent="0.25">
      <c r="A17" s="2" t="s">
        <v>25</v>
      </c>
      <c r="B17" s="3">
        <v>-8470800</v>
      </c>
      <c r="C17" s="3">
        <v>24047689</v>
      </c>
      <c r="D17" s="3">
        <v>653349524</v>
      </c>
      <c r="E17" s="3">
        <v>32050237</v>
      </c>
      <c r="F17" s="3">
        <v>312040869</v>
      </c>
      <c r="G17" s="3">
        <v>155050000</v>
      </c>
      <c r="H17" s="3">
        <v>43843585</v>
      </c>
      <c r="I17" s="3">
        <v>-1141386814</v>
      </c>
    </row>
    <row r="18" spans="1:9" x14ac:dyDescent="0.25">
      <c r="A18" s="2" t="s">
        <v>24</v>
      </c>
      <c r="B18" s="3"/>
      <c r="C18" s="3">
        <v>-40497169</v>
      </c>
      <c r="D18" s="3">
        <v>-153054282</v>
      </c>
      <c r="E18" s="3">
        <v>-89080145</v>
      </c>
      <c r="F18" s="3">
        <v>-260555566</v>
      </c>
      <c r="G18" s="3">
        <v>-274998694</v>
      </c>
      <c r="H18" s="3">
        <v>-37124478</v>
      </c>
    </row>
    <row r="19" spans="1:9" x14ac:dyDescent="0.25">
      <c r="A19" s="2" t="s">
        <v>40</v>
      </c>
      <c r="B19" s="3"/>
      <c r="C19" s="3">
        <v>103734254</v>
      </c>
      <c r="D19" s="3">
        <v>53000000</v>
      </c>
      <c r="E19" s="3">
        <v>224990632</v>
      </c>
      <c r="F19" s="3"/>
      <c r="G19" s="3">
        <v>0</v>
      </c>
      <c r="H19" s="3">
        <v>0</v>
      </c>
    </row>
    <row r="20" spans="1:9" x14ac:dyDescent="0.25">
      <c r="A20" s="2" t="s">
        <v>41</v>
      </c>
      <c r="B20" s="3">
        <v>-2800008</v>
      </c>
      <c r="C20" s="3">
        <v>-2866922</v>
      </c>
      <c r="D20" s="3">
        <v>-30617356</v>
      </c>
      <c r="E20" s="3">
        <v>-73136848</v>
      </c>
      <c r="F20" s="3"/>
      <c r="G20" s="3">
        <v>0</v>
      </c>
      <c r="H20" s="3">
        <v>0</v>
      </c>
    </row>
    <row r="21" spans="1:9" x14ac:dyDescent="0.25">
      <c r="A21" s="2" t="s">
        <v>49</v>
      </c>
      <c r="B21" s="3"/>
      <c r="C21" s="3">
        <v>426781480</v>
      </c>
      <c r="D21" s="3"/>
      <c r="E21" s="3"/>
      <c r="F21" s="3"/>
      <c r="G21" s="3">
        <v>0</v>
      </c>
      <c r="H21" s="3">
        <v>0</v>
      </c>
    </row>
    <row r="22" spans="1:9" x14ac:dyDescent="0.25">
      <c r="A22" s="2" t="s">
        <v>50</v>
      </c>
      <c r="B22" s="3">
        <v>-165345262</v>
      </c>
      <c r="C22" s="3">
        <v>-113643809</v>
      </c>
      <c r="D22" s="3"/>
      <c r="E22" s="3"/>
      <c r="F22" s="3"/>
      <c r="G22" s="3">
        <v>0</v>
      </c>
      <c r="H22" s="3">
        <v>0</v>
      </c>
    </row>
    <row r="23" spans="1:9" x14ac:dyDescent="0.25">
      <c r="A23" s="2" t="s">
        <v>103</v>
      </c>
      <c r="B23" s="3"/>
      <c r="C23" s="3"/>
      <c r="D23" s="3"/>
      <c r="E23" s="3"/>
      <c r="F23" s="3"/>
      <c r="G23" s="3"/>
      <c r="H23" s="3"/>
      <c r="I23" s="20">
        <v>47929508</v>
      </c>
    </row>
    <row r="24" spans="1:9" x14ac:dyDescent="0.25">
      <c r="A24" s="2" t="s">
        <v>104</v>
      </c>
      <c r="B24" s="3"/>
      <c r="C24" s="3"/>
      <c r="D24" s="3"/>
      <c r="E24" s="3"/>
      <c r="F24" s="3"/>
      <c r="G24" s="3"/>
      <c r="H24" s="3"/>
      <c r="I24" s="20">
        <v>1819395698</v>
      </c>
    </row>
    <row r="25" spans="1:9" x14ac:dyDescent="0.25">
      <c r="A25" s="2" t="s">
        <v>26</v>
      </c>
      <c r="B25" s="3"/>
      <c r="C25" s="3">
        <v>0</v>
      </c>
      <c r="D25" s="3">
        <v>178276332</v>
      </c>
      <c r="E25" s="3">
        <v>147193292</v>
      </c>
      <c r="F25" s="3">
        <v>196555429</v>
      </c>
      <c r="G25" s="3">
        <v>595088484</v>
      </c>
      <c r="H25" s="3">
        <v>1161910412</v>
      </c>
    </row>
    <row r="26" spans="1:9" x14ac:dyDescent="0.25">
      <c r="A26" s="2" t="s">
        <v>27</v>
      </c>
      <c r="B26" s="3"/>
      <c r="C26" s="3">
        <v>0</v>
      </c>
      <c r="D26" s="3">
        <v>-503856289</v>
      </c>
      <c r="E26" s="3">
        <v>-169384122</v>
      </c>
      <c r="F26" s="3">
        <v>-226907510</v>
      </c>
      <c r="G26" s="3">
        <v>-313797655</v>
      </c>
      <c r="H26" s="3">
        <v>-1093065833</v>
      </c>
      <c r="I26" s="3">
        <v>-533939503</v>
      </c>
    </row>
    <row r="27" spans="1:9" x14ac:dyDescent="0.25">
      <c r="A27" s="2" t="s">
        <v>28</v>
      </c>
      <c r="B27" s="3">
        <v>379654353</v>
      </c>
      <c r="C27" s="3">
        <v>163023678</v>
      </c>
      <c r="D27" s="3">
        <v>31962305</v>
      </c>
      <c r="E27" s="3">
        <v>197874000</v>
      </c>
      <c r="F27" s="3">
        <v>230924000</v>
      </c>
      <c r="G27" s="3">
        <v>176501867</v>
      </c>
      <c r="H27" s="3">
        <v>0</v>
      </c>
    </row>
    <row r="28" spans="1:9" x14ac:dyDescent="0.25">
      <c r="A28" s="2" t="s">
        <v>29</v>
      </c>
      <c r="B28" s="3"/>
      <c r="C28" s="3">
        <v>-284029150</v>
      </c>
      <c r="D28" s="3">
        <v>-370957270</v>
      </c>
      <c r="E28" s="3">
        <v>-234396412</v>
      </c>
      <c r="F28" s="3">
        <v>-272339961</v>
      </c>
      <c r="G28" s="3">
        <v>-308105165</v>
      </c>
      <c r="H28" s="3">
        <v>0</v>
      </c>
    </row>
    <row r="29" spans="1:9" x14ac:dyDescent="0.25">
      <c r="A29" s="2" t="s">
        <v>30</v>
      </c>
      <c r="B29" s="3">
        <v>-16463446</v>
      </c>
      <c r="C29" s="3">
        <v>-11179156</v>
      </c>
      <c r="D29" s="3">
        <v>-15938175</v>
      </c>
      <c r="E29" s="3">
        <v>-21272816</v>
      </c>
      <c r="F29" s="3">
        <v>-21329261</v>
      </c>
      <c r="G29" s="3">
        <v>-39228087</v>
      </c>
      <c r="H29" s="3">
        <v>-33260004</v>
      </c>
      <c r="I29" s="3">
        <v>-32626565</v>
      </c>
    </row>
    <row r="30" spans="1:9" x14ac:dyDescent="0.25">
      <c r="A30" s="2" t="s">
        <v>31</v>
      </c>
      <c r="B30" s="3">
        <v>-86655543</v>
      </c>
      <c r="C30" s="3">
        <v>-137854140</v>
      </c>
      <c r="D30" s="3">
        <v>-124138967</v>
      </c>
      <c r="E30" s="3">
        <v>-114643902</v>
      </c>
      <c r="F30" s="3">
        <v>-168280224</v>
      </c>
      <c r="G30" s="3">
        <v>-150559546</v>
      </c>
      <c r="H30" s="3">
        <v>-140633784</v>
      </c>
      <c r="I30" s="3">
        <v>-197928053</v>
      </c>
    </row>
    <row r="31" spans="1:9" x14ac:dyDescent="0.25">
      <c r="A31" s="2" t="s">
        <v>51</v>
      </c>
      <c r="B31" s="3">
        <v>-1757917</v>
      </c>
      <c r="C31" s="3">
        <v>-1751249</v>
      </c>
      <c r="D31" s="3"/>
      <c r="E31" s="3"/>
      <c r="F31" s="3"/>
    </row>
    <row r="32" spans="1:9" x14ac:dyDescent="0.25">
      <c r="A32" s="1"/>
      <c r="B32" s="4">
        <f>SUM(B17:B31)</f>
        <v>98161377</v>
      </c>
      <c r="C32" s="4">
        <f>SUM(C17:C31)</f>
        <v>125765506</v>
      </c>
      <c r="D32" s="4">
        <f t="shared" ref="D32:I32" si="1">SUM(D17:D30)</f>
        <v>-281974178</v>
      </c>
      <c r="E32" s="4">
        <f t="shared" si="1"/>
        <v>-99806084</v>
      </c>
      <c r="F32" s="4">
        <f t="shared" si="1"/>
        <v>-209892224</v>
      </c>
      <c r="G32" s="4">
        <f t="shared" si="1"/>
        <v>-160048796</v>
      </c>
      <c r="H32" s="4">
        <f t="shared" si="1"/>
        <v>-98330102</v>
      </c>
      <c r="I32" s="4">
        <f t="shared" si="1"/>
        <v>-38555729</v>
      </c>
    </row>
    <row r="33" spans="1:9" x14ac:dyDescent="0.25">
      <c r="A33" s="1" t="s">
        <v>93</v>
      </c>
      <c r="B33" s="4">
        <f>B10+B15+B32</f>
        <v>9817277</v>
      </c>
      <c r="C33" s="4">
        <f>C10+C15+C32</f>
        <v>84223963</v>
      </c>
      <c r="D33" s="4">
        <f t="shared" ref="D33:I33" si="2">D10+D15+D32</f>
        <v>-57868317</v>
      </c>
      <c r="E33" s="4">
        <f t="shared" si="2"/>
        <v>-7827059</v>
      </c>
      <c r="F33" s="4">
        <f t="shared" si="2"/>
        <v>140833462</v>
      </c>
      <c r="G33" s="4">
        <f t="shared" si="2"/>
        <v>-138716737</v>
      </c>
      <c r="H33" s="4">
        <f t="shared" si="2"/>
        <v>-22711805</v>
      </c>
      <c r="I33" s="4">
        <f t="shared" si="2"/>
        <v>328311469</v>
      </c>
    </row>
    <row r="34" spans="1:9" x14ac:dyDescent="0.25">
      <c r="A34" s="19" t="s">
        <v>94</v>
      </c>
      <c r="B34" s="3">
        <v>9054746</v>
      </c>
      <c r="C34" s="3">
        <v>18875023</v>
      </c>
      <c r="D34" s="3">
        <v>103095985</v>
      </c>
      <c r="E34" s="3">
        <v>45227668</v>
      </c>
      <c r="F34" s="3">
        <v>45227668</v>
      </c>
      <c r="G34" s="3">
        <v>186061130</v>
      </c>
      <c r="H34" s="3">
        <v>33168537</v>
      </c>
      <c r="I34" s="3">
        <v>10456732</v>
      </c>
    </row>
    <row r="35" spans="1:9" x14ac:dyDescent="0.25">
      <c r="A35" s="18" t="s">
        <v>95</v>
      </c>
      <c r="B35" s="4">
        <f t="shared" ref="B35:D35" si="3">SUM(B33:B34)</f>
        <v>18872023</v>
      </c>
      <c r="C35" s="4">
        <f t="shared" si="3"/>
        <v>103098986</v>
      </c>
      <c r="D35" s="4">
        <f t="shared" si="3"/>
        <v>45227668</v>
      </c>
      <c r="E35" s="4">
        <f>SUM(E33:E34)+1</f>
        <v>37400610</v>
      </c>
      <c r="F35" s="4">
        <f>SUM(F33:F34)</f>
        <v>186061130</v>
      </c>
      <c r="G35" s="4">
        <f>SUM(G33:G34)</f>
        <v>47344393</v>
      </c>
      <c r="H35" s="4">
        <f>SUM(H33:H34)</f>
        <v>10456732</v>
      </c>
      <c r="I35" s="4">
        <f>SUM(I33:I34)</f>
        <v>338768201</v>
      </c>
    </row>
    <row r="37" spans="1:9" x14ac:dyDescent="0.25">
      <c r="A37" s="18" t="s">
        <v>96</v>
      </c>
      <c r="B37" s="9">
        <f>B10/('1'!B49/10)</f>
        <v>2.8747867272727272</v>
      </c>
      <c r="C37" s="9">
        <f>C10/('1'!C49/10)</f>
        <v>3.1579944545454546</v>
      </c>
      <c r="D37" s="9">
        <f>D10/('1'!D49/10)</f>
        <v>22.312767272727271</v>
      </c>
      <c r="E37" s="9">
        <f>E10/('1'!E49/10)</f>
        <v>9.6077425454545455</v>
      </c>
      <c r="F37" s="9">
        <f>F10/('1'!F49/10)</f>
        <v>34.02358090909091</v>
      </c>
      <c r="G37" s="9">
        <f>G10/('1'!G49/10)</f>
        <v>13.969841000000001</v>
      </c>
      <c r="H37" s="9">
        <f>H10/('1'!H49/10)</f>
        <v>13.63784790909091</v>
      </c>
      <c r="I37" s="9">
        <f>I10/('1'!I49/10)</f>
        <v>36.37818272727273</v>
      </c>
    </row>
    <row r="38" spans="1:9" x14ac:dyDescent="0.25">
      <c r="A38" s="18" t="s">
        <v>97</v>
      </c>
      <c r="B38" s="3">
        <f>'1'!B49/10</f>
        <v>11000000</v>
      </c>
      <c r="C38" s="3">
        <f>'1'!C49/10</f>
        <v>11000000</v>
      </c>
      <c r="D38" s="3">
        <f>'1'!D49/10</f>
        <v>11000000</v>
      </c>
      <c r="E38" s="3">
        <f>'1'!E49/10</f>
        <v>11000000</v>
      </c>
      <c r="F38" s="3">
        <f>'1'!F49/10</f>
        <v>11000000</v>
      </c>
      <c r="G38" s="3">
        <f>'1'!G49/10</f>
        <v>11000000</v>
      </c>
      <c r="H38" s="3">
        <f>'1'!H49/10</f>
        <v>11000000</v>
      </c>
      <c r="I38" s="3">
        <f>'1'!I49/10</f>
        <v>11000000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workbookViewId="0">
      <selection activeCell="A16" sqref="A16"/>
    </sheetView>
  </sheetViews>
  <sheetFormatPr defaultRowHeight="15" x14ac:dyDescent="0.25"/>
  <cols>
    <col min="1" max="1" width="32" bestFit="1" customWidth="1"/>
    <col min="2" max="7" width="7.140625" bestFit="1" customWidth="1"/>
  </cols>
  <sheetData>
    <row r="1" spans="1:8" ht="15.75" x14ac:dyDescent="0.25">
      <c r="A1" s="10" t="s">
        <v>0</v>
      </c>
    </row>
    <row r="2" spans="1:8" x14ac:dyDescent="0.25">
      <c r="A2" s="1" t="s">
        <v>60</v>
      </c>
    </row>
    <row r="3" spans="1:8" x14ac:dyDescent="0.25">
      <c r="A3" s="1" t="s">
        <v>67</v>
      </c>
    </row>
    <row r="4" spans="1:8" s="1" customFormat="1" x14ac:dyDescent="0.25">
      <c r="B4" s="1">
        <v>2012</v>
      </c>
      <c r="C4" s="1">
        <v>2013</v>
      </c>
      <c r="D4" s="1">
        <v>2014</v>
      </c>
      <c r="E4" s="1">
        <v>2015</v>
      </c>
      <c r="F4" s="1">
        <v>2016</v>
      </c>
      <c r="G4" s="1">
        <v>2017</v>
      </c>
      <c r="H4" s="1">
        <v>2018</v>
      </c>
    </row>
    <row r="5" spans="1:8" x14ac:dyDescent="0.25">
      <c r="A5" s="2" t="s">
        <v>98</v>
      </c>
      <c r="B5" s="12">
        <f>'2'!B23/'1'!B25</f>
        <v>7.1751697830329808E-3</v>
      </c>
      <c r="C5" s="12">
        <f>'2'!C23/'1'!C25</f>
        <v>1.6899364890401929E-2</v>
      </c>
      <c r="D5" s="12">
        <f>'2'!D23/'1'!D25</f>
        <v>2.6579422366322533E-2</v>
      </c>
      <c r="E5" s="12">
        <f>'2'!E23/'1'!E25</f>
        <v>2.628016019347159E-2</v>
      </c>
      <c r="F5" s="12">
        <f>'2'!F23/'1'!F25</f>
        <v>4.8318042314910312E-2</v>
      </c>
      <c r="G5" s="12">
        <f>'2'!G23/'1'!G25</f>
        <v>3.0070278898925704E-2</v>
      </c>
      <c r="H5" s="12">
        <f>'2'!H23/'1'!H25</f>
        <v>2.7139488824258148E-2</v>
      </c>
    </row>
    <row r="6" spans="1:8" x14ac:dyDescent="0.25">
      <c r="A6" s="2" t="s">
        <v>99</v>
      </c>
      <c r="B6" s="12">
        <f>'2'!B23/'1'!B48</f>
        <v>2.1786144742139319E-2</v>
      </c>
      <c r="C6" s="12">
        <f>'2'!C23/'1'!C48</f>
        <v>6.4028599289742028E-2</v>
      </c>
      <c r="D6" s="12">
        <f>'2'!D23/'1'!D48</f>
        <v>9.1175867945452585E-2</v>
      </c>
      <c r="E6" s="12">
        <f>'2'!E23/'1'!E48</f>
        <v>7.9383200008993182E-2</v>
      </c>
      <c r="F6" s="12">
        <f>'2'!F23/'1'!F48</f>
        <v>0.13740362375478127</v>
      </c>
      <c r="G6" s="12">
        <f>'2'!G23/'1'!G48</f>
        <v>0.10021222514752676</v>
      </c>
      <c r="H6" s="12">
        <f>'2'!H23/'1'!H48</f>
        <v>9.6298913159890559E-2</v>
      </c>
    </row>
    <row r="7" spans="1:8" x14ac:dyDescent="0.25">
      <c r="A7" s="2" t="s">
        <v>61</v>
      </c>
      <c r="B7" s="8">
        <f>('1'!B29+'1'!B30)/'1'!B48</f>
        <v>0.37167725754163705</v>
      </c>
      <c r="C7" s="8">
        <f>('1'!C29+'1'!C30)/'1'!C48</f>
        <v>0.28922204227622772</v>
      </c>
      <c r="D7" s="8">
        <f>('1'!D29+'1'!D30)/'1'!D48</f>
        <v>1.1730438342276066</v>
      </c>
      <c r="E7" s="8">
        <f>('1'!E29+'1'!E30)/'1'!E48</f>
        <v>0.87199089866800317</v>
      </c>
      <c r="F7" s="8">
        <f>('1'!F29+'1'!F30)/'1'!F48</f>
        <v>0.76359620177438592</v>
      </c>
      <c r="G7" s="8">
        <f>('1'!G29+'1'!G30)/'1'!G48</f>
        <v>1.5752015433930575</v>
      </c>
      <c r="H7" s="8">
        <f>('1'!H29+'1'!H30)/'1'!H48</f>
        <v>1.4392765903810241</v>
      </c>
    </row>
    <row r="8" spans="1:8" x14ac:dyDescent="0.25">
      <c r="A8" s="2" t="s">
        <v>62</v>
      </c>
      <c r="B8" s="11">
        <f>'1'!B13/'1'!B33</f>
        <v>0.52753559780092063</v>
      </c>
      <c r="C8" s="11">
        <f>'1'!C13/'1'!C33</f>
        <v>0.67236659572214486</v>
      </c>
      <c r="D8" s="11">
        <f>'1'!D13/'1'!D33</f>
        <v>1.2169972892316234</v>
      </c>
      <c r="E8" s="11">
        <f>'1'!E13/'1'!E33</f>
        <v>1.224530269273947</v>
      </c>
      <c r="F8" s="11">
        <f>'1'!F13/'1'!F33</f>
        <v>1.2564230019471798</v>
      </c>
      <c r="G8" s="11">
        <f>'1'!G13/'1'!G33</f>
        <v>2.5214760392636717</v>
      </c>
      <c r="H8" s="11">
        <f>'1'!H13/'1'!H33</f>
        <v>1.962408183795193</v>
      </c>
    </row>
    <row r="9" spans="1:8" x14ac:dyDescent="0.25">
      <c r="A9" s="2" t="s">
        <v>64</v>
      </c>
      <c r="B9" s="12">
        <f>'2'!B23/'2'!B5</f>
        <v>1.8492410826397524E-2</v>
      </c>
      <c r="C9" s="12">
        <f>'2'!C23/'2'!C5</f>
        <v>3.8627019575688398E-2</v>
      </c>
      <c r="D9" s="12">
        <f>'2'!D23/'2'!D5</f>
        <v>4.0869002795729019E-2</v>
      </c>
      <c r="E9" s="12">
        <f>'2'!E23/'2'!E5</f>
        <v>4.364363343109464E-2</v>
      </c>
      <c r="F9" s="12">
        <f>'2'!F23/'2'!F5</f>
        <v>4.7696333071730622E-2</v>
      </c>
      <c r="G9" s="12">
        <f>'2'!G23/'2'!G5</f>
        <v>5.4713344421517686E-2</v>
      </c>
      <c r="H9" s="12">
        <f>'2'!H23/'2'!H5</f>
        <v>5.3115732695187864E-2</v>
      </c>
    </row>
    <row r="10" spans="1:8" x14ac:dyDescent="0.25">
      <c r="A10" t="s">
        <v>63</v>
      </c>
      <c r="B10" s="12">
        <f>'2'!B11/'2'!B5</f>
        <v>0.21510052766043877</v>
      </c>
      <c r="C10" s="12">
        <f>'2'!C11/'2'!C5</f>
        <v>0.21911237911360884</v>
      </c>
      <c r="D10" s="12">
        <f>'2'!D11/'2'!D5</f>
        <v>0.22188972029007464</v>
      </c>
      <c r="E10" s="12">
        <f>'2'!E11/'2'!E5</f>
        <v>0.21795060866872731</v>
      </c>
      <c r="F10" s="12">
        <f>'2'!F11/'2'!F5</f>
        <v>0.20741707702342288</v>
      </c>
      <c r="G10" s="12">
        <f>'2'!G11/'2'!G5</f>
        <v>0.18861110836656914</v>
      </c>
      <c r="H10" s="12">
        <f>'2'!H11/'2'!H5</f>
        <v>0.18400546622501324</v>
      </c>
    </row>
    <row r="11" spans="1:8" x14ac:dyDescent="0.25">
      <c r="A11" s="2" t="s">
        <v>100</v>
      </c>
      <c r="B11" s="12">
        <f>'2'!B23/('1'!B48+'1'!B29+'1'!B30)</f>
        <v>1.5882850446310621E-2</v>
      </c>
      <c r="C11" s="12">
        <f>'2'!C23/('1'!C48+'1'!C29+'1'!C30)</f>
        <v>4.9664524178235629E-2</v>
      </c>
      <c r="D11" s="12">
        <f>'2'!D23/('1'!D48+'1'!D29+'1'!D30)</f>
        <v>4.1957675454743146E-2</v>
      </c>
      <c r="E11" s="12">
        <f>'2'!E23/('1'!E48+'1'!E29+'1'!E30)</f>
        <v>4.240576172965238E-2</v>
      </c>
      <c r="F11" s="12">
        <f>'2'!F23/('1'!F48+'1'!F29+'1'!F30)</f>
        <v>7.7911045406276691E-2</v>
      </c>
      <c r="G11" s="12">
        <f>'2'!G23/('1'!G48+'1'!G29+'1'!G30)</f>
        <v>3.8914323193317224E-2</v>
      </c>
      <c r="H11" s="12">
        <f>'2'!H23/('1'!H48+'1'!H29+'1'!H30)</f>
        <v>3.9478472240349061E-2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nahida</dc:creator>
  <cp:lastModifiedBy>Anik</cp:lastModifiedBy>
  <dcterms:created xsi:type="dcterms:W3CDTF">2018-03-14T06:27:20Z</dcterms:created>
  <dcterms:modified xsi:type="dcterms:W3CDTF">2020-04-12T10:46:36Z</dcterms:modified>
</cp:coreProperties>
</file>