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Fuel &amp; Power\A\"/>
    </mc:Choice>
  </mc:AlternateContent>
  <bookViews>
    <workbookView xWindow="0" yWindow="0" windowWidth="20490" windowHeight="7755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1" i="3" l="1"/>
  <c r="I35" i="3"/>
  <c r="I39" i="3" s="1"/>
  <c r="I33" i="3"/>
  <c r="I28" i="3"/>
  <c r="I15" i="3"/>
  <c r="I33" i="2"/>
  <c r="I31" i="2"/>
  <c r="I27" i="2"/>
  <c r="I25" i="2"/>
  <c r="I17" i="2"/>
  <c r="I10" i="2"/>
  <c r="I13" i="1"/>
  <c r="D54" i="1"/>
  <c r="I19" i="2" l="1"/>
  <c r="H33" i="3"/>
  <c r="H41" i="3"/>
  <c r="H28" i="3"/>
  <c r="H15" i="3"/>
  <c r="H35" i="3" s="1"/>
  <c r="H39" i="3" s="1"/>
  <c r="H17" i="2"/>
  <c r="H27" i="2"/>
  <c r="J19" i="2"/>
  <c r="K19" i="2"/>
  <c r="G17" i="2"/>
  <c r="H10" i="2"/>
  <c r="I22" i="2"/>
  <c r="H47" i="1"/>
  <c r="H52" i="1" s="1"/>
  <c r="I47" i="1"/>
  <c r="I52" i="1" s="1"/>
  <c r="H38" i="1"/>
  <c r="I38" i="1"/>
  <c r="I32" i="1"/>
  <c r="H32" i="1"/>
  <c r="H49" i="1" s="1"/>
  <c r="H50" i="1" s="1"/>
  <c r="H23" i="1"/>
  <c r="I23" i="1"/>
  <c r="I24" i="1" s="1"/>
  <c r="H13" i="1"/>
  <c r="I49" i="1" l="1"/>
  <c r="I50" i="1" s="1"/>
  <c r="I56" i="1" s="1"/>
  <c r="H19" i="2"/>
  <c r="H24" i="1"/>
  <c r="H54" i="1" s="1"/>
  <c r="G5" i="4"/>
  <c r="I54" i="1" l="1"/>
  <c r="H56" i="1"/>
  <c r="H22" i="2"/>
  <c r="H25" i="2" s="1"/>
  <c r="H31" i="2" s="1"/>
  <c r="G7" i="4"/>
  <c r="E47" i="1"/>
  <c r="E52" i="1" s="1"/>
  <c r="F47" i="1"/>
  <c r="F52" i="1" s="1"/>
  <c r="G47" i="1"/>
  <c r="G52" i="1" s="1"/>
  <c r="H33" i="2" l="1"/>
  <c r="G2" i="4"/>
  <c r="G3" i="4"/>
  <c r="G8" i="4"/>
  <c r="G6" i="4"/>
  <c r="B10" i="2"/>
  <c r="G28" i="3" l="1"/>
  <c r="F28" i="3"/>
  <c r="E28" i="3"/>
  <c r="C15" i="3"/>
  <c r="C41" i="3" s="1"/>
  <c r="D15" i="3"/>
  <c r="D41" i="3" s="1"/>
  <c r="E15" i="3"/>
  <c r="E41" i="3" s="1"/>
  <c r="F15" i="3"/>
  <c r="F41" i="3" s="1"/>
  <c r="G15" i="3"/>
  <c r="G41" i="3" s="1"/>
  <c r="C28" i="3"/>
  <c r="D28" i="3"/>
  <c r="C33" i="3"/>
  <c r="D33" i="3"/>
  <c r="E33" i="3"/>
  <c r="F33" i="3"/>
  <c r="G33" i="3"/>
  <c r="B28" i="3"/>
  <c r="B15" i="3"/>
  <c r="B41" i="3" s="1"/>
  <c r="C35" i="3" l="1"/>
  <c r="C39" i="3" s="1"/>
  <c r="E17" i="2"/>
  <c r="C27" i="2"/>
  <c r="C10" i="2"/>
  <c r="C19" i="2" s="1"/>
  <c r="D10" i="2"/>
  <c r="E10" i="2"/>
  <c r="E19" i="2" s="1"/>
  <c r="F10" i="2"/>
  <c r="G10" i="2"/>
  <c r="G19" i="2" s="1"/>
  <c r="D27" i="2"/>
  <c r="E27" i="2"/>
  <c r="F27" i="2"/>
  <c r="G27" i="2"/>
  <c r="C17" i="2"/>
  <c r="D17" i="2"/>
  <c r="F17" i="2"/>
  <c r="B27" i="2"/>
  <c r="B17" i="2"/>
  <c r="B19" i="2" s="1"/>
  <c r="B22" i="2" s="1"/>
  <c r="B25" i="2" s="1"/>
  <c r="G32" i="1"/>
  <c r="G38" i="1"/>
  <c r="G23" i="1"/>
  <c r="F5" i="4" s="1"/>
  <c r="G13" i="1"/>
  <c r="F38" i="1"/>
  <c r="F32" i="1"/>
  <c r="D47" i="1"/>
  <c r="D52" i="1" s="1"/>
  <c r="E38" i="1"/>
  <c r="E32" i="1"/>
  <c r="E49" i="1" l="1"/>
  <c r="E50" i="1" s="1"/>
  <c r="G22" i="2"/>
  <c r="G25" i="2" s="1"/>
  <c r="G31" i="2" s="1"/>
  <c r="F7" i="4"/>
  <c r="B7" i="4"/>
  <c r="C22" i="2"/>
  <c r="C25" i="2" s="1"/>
  <c r="F19" i="2"/>
  <c r="D7" i="4"/>
  <c r="E22" i="2"/>
  <c r="E25" i="2" s="1"/>
  <c r="E31" i="2" s="1"/>
  <c r="G24" i="1"/>
  <c r="D19" i="2"/>
  <c r="G49" i="1"/>
  <c r="C31" i="2"/>
  <c r="D38" i="1"/>
  <c r="D32" i="1"/>
  <c r="D23" i="1"/>
  <c r="C47" i="1"/>
  <c r="C52" i="1" s="1"/>
  <c r="C32" i="1"/>
  <c r="C23" i="1"/>
  <c r="E23" i="1"/>
  <c r="D5" i="4" s="1"/>
  <c r="F23" i="1"/>
  <c r="E5" i="4" s="1"/>
  <c r="C13" i="1"/>
  <c r="D13" i="1"/>
  <c r="E13" i="1"/>
  <c r="E24" i="1" s="1"/>
  <c r="E56" i="1" s="1"/>
  <c r="F13" i="1"/>
  <c r="C38" i="1"/>
  <c r="B47" i="1"/>
  <c r="B52" i="1" s="1"/>
  <c r="B38" i="1"/>
  <c r="B32" i="1"/>
  <c r="B23" i="1"/>
  <c r="B13" i="1"/>
  <c r="B49" i="1" l="1"/>
  <c r="B50" i="1" s="1"/>
  <c r="B54" i="1" s="1"/>
  <c r="C24" i="1"/>
  <c r="C5" i="4"/>
  <c r="D49" i="1"/>
  <c r="D50" i="1" s="1"/>
  <c r="D2" i="4"/>
  <c r="D6" i="4"/>
  <c r="D8" i="4"/>
  <c r="D3" i="4"/>
  <c r="B24" i="1"/>
  <c r="D24" i="1"/>
  <c r="B5" i="4"/>
  <c r="C7" i="4"/>
  <c r="D22" i="2"/>
  <c r="D25" i="2" s="1"/>
  <c r="D31" i="2" s="1"/>
  <c r="E7" i="4"/>
  <c r="F22" i="2"/>
  <c r="F25" i="2" s="1"/>
  <c r="F31" i="2" s="1"/>
  <c r="F33" i="2" s="1"/>
  <c r="F24" i="1"/>
  <c r="B6" i="4"/>
  <c r="B2" i="4"/>
  <c r="B3" i="4"/>
  <c r="B8" i="4"/>
  <c r="F2" i="4"/>
  <c r="F3" i="4"/>
  <c r="F6" i="4"/>
  <c r="F8" i="4"/>
  <c r="E54" i="1"/>
  <c r="E33" i="2"/>
  <c r="C33" i="2"/>
  <c r="G33" i="2"/>
  <c r="C49" i="1"/>
  <c r="C50" i="1" s="1"/>
  <c r="C54" i="1" s="1"/>
  <c r="B56" i="1" l="1"/>
  <c r="D33" i="2"/>
  <c r="C2" i="4"/>
  <c r="C3" i="4"/>
  <c r="C6" i="4"/>
  <c r="C8" i="4"/>
  <c r="E2" i="4"/>
  <c r="E3" i="4"/>
  <c r="E6" i="4"/>
  <c r="E8" i="4"/>
  <c r="C56" i="1"/>
  <c r="B31" i="2" l="1"/>
  <c r="B33" i="2" l="1"/>
  <c r="B33" i="3"/>
  <c r="B35" i="3" s="1"/>
  <c r="F35" i="3" l="1"/>
  <c r="F39" i="3" s="1"/>
  <c r="G35" i="3"/>
  <c r="G39" i="3" s="1"/>
  <c r="E35" i="3"/>
  <c r="E39" i="3" s="1"/>
  <c r="D35" i="3" l="1"/>
  <c r="D39" i="3" s="1"/>
  <c r="B39" i="3" l="1"/>
  <c r="F49" i="1" l="1"/>
  <c r="G50" i="1" l="1"/>
  <c r="G54" i="1" s="1"/>
  <c r="F50" i="1"/>
  <c r="F54" i="1" s="1"/>
  <c r="F56" i="1" l="1"/>
  <c r="G56" i="1"/>
  <c r="D56" i="1"/>
</calcChain>
</file>

<file path=xl/sharedStrings.xml><?xml version="1.0" encoding="utf-8"?>
<sst xmlns="http://schemas.openxmlformats.org/spreadsheetml/2006/main" count="173" uniqueCount="100">
  <si>
    <t xml:space="preserve">STATEMENT OF FINANCIAL POSITION </t>
  </si>
  <si>
    <t>AS AT YEAR END</t>
  </si>
  <si>
    <t>ASSETS</t>
  </si>
  <si>
    <t>NON CURRENT ASSETS</t>
  </si>
  <si>
    <t xml:space="preserve">Property,Plant  and  Equipment </t>
  </si>
  <si>
    <t>CURRENT ASSETS</t>
  </si>
  <si>
    <t>Share Capital</t>
  </si>
  <si>
    <t>STATEMENT OF PROFIT &amp; LOSS</t>
  </si>
  <si>
    <t>Net assets value per share (NAVPS)</t>
  </si>
  <si>
    <t>Inventories</t>
  </si>
  <si>
    <t>Advances, Deposits &amp; Pre-Payments</t>
  </si>
  <si>
    <t>CASH FLOW FROM OPERATING ACTIVITIES</t>
  </si>
  <si>
    <t>CASH FLOW FROM INVESTING ACTIVITIES</t>
  </si>
  <si>
    <t>CASH FLOW FROM FINANCING ACTIVITIES</t>
  </si>
  <si>
    <t>Capital Work in Progress</t>
  </si>
  <si>
    <t>-</t>
  </si>
  <si>
    <t>Accounts Receivables</t>
  </si>
  <si>
    <t>Net cash flow from financing activities</t>
  </si>
  <si>
    <t>Check</t>
  </si>
  <si>
    <t>Deviation</t>
  </si>
  <si>
    <t>Net Cash used in investing activities</t>
  </si>
  <si>
    <t xml:space="preserve">Net increase in cash and cash equivalents </t>
  </si>
  <si>
    <t>Capital work-in-progress</t>
  </si>
  <si>
    <t>STATEMENT OF  CASH FLOW</t>
  </si>
  <si>
    <t>Income tax Payable</t>
  </si>
  <si>
    <t>Net profit before WPPF</t>
  </si>
  <si>
    <t>Provision for Income tax:</t>
  </si>
  <si>
    <r>
      <t>Earnings Per Share (</t>
    </r>
    <r>
      <rPr>
        <sz val="11"/>
        <color theme="1"/>
        <rFont val="Calibri"/>
        <family val="2"/>
        <scheme val="minor"/>
      </rPr>
      <t>Basic)</t>
    </r>
  </si>
  <si>
    <t>Operating Cash InFlow/(Outflow) per Share</t>
  </si>
  <si>
    <t>Cash and Cash Balances</t>
  </si>
  <si>
    <t>Accounts Payable &amp; Accruals</t>
  </si>
  <si>
    <t xml:space="preserve">Investment </t>
  </si>
  <si>
    <t>Provision for Gratuity</t>
  </si>
  <si>
    <t>Deferred Tax Assest</t>
  </si>
  <si>
    <t>SOURCE OF FUNDS</t>
  </si>
  <si>
    <t>General Reserve</t>
  </si>
  <si>
    <t>Reatined Earnings</t>
  </si>
  <si>
    <t>Shareholders Funds</t>
  </si>
  <si>
    <t>Unclaimed Dividend</t>
  </si>
  <si>
    <t>Current Liabilities and Provisions</t>
  </si>
  <si>
    <t>Financial Liabilities</t>
  </si>
  <si>
    <t>Capital Reserve</t>
  </si>
  <si>
    <t>Fair Value Gain on Investment</t>
  </si>
  <si>
    <t>Financial Assets</t>
  </si>
  <si>
    <t>Total Asset</t>
  </si>
  <si>
    <t>Total Liabilities</t>
  </si>
  <si>
    <t>Total Equity and Liabilities</t>
  </si>
  <si>
    <t>Long Term Investment</t>
  </si>
  <si>
    <t>Deffered Tax</t>
  </si>
  <si>
    <t>Short Term Investment</t>
  </si>
  <si>
    <t>Earnings on Petroleum Products</t>
  </si>
  <si>
    <t>Other Operating Income</t>
  </si>
  <si>
    <t xml:space="preserve">Expenses </t>
  </si>
  <si>
    <t>Administrative, Selling and Distribution</t>
  </si>
  <si>
    <t xml:space="preserve">Depreciation </t>
  </si>
  <si>
    <t>Operating Profit / (Loss)</t>
  </si>
  <si>
    <t>Other Income</t>
  </si>
  <si>
    <t>Financial Expenses</t>
  </si>
  <si>
    <t>Contribution to Workers' Profits Participation and Welfare Funds @ 5% of Net Profit</t>
  </si>
  <si>
    <t>Profit before income tax</t>
  </si>
  <si>
    <t>Current</t>
  </si>
  <si>
    <t>Deferred</t>
  </si>
  <si>
    <t xml:space="preserve">Profit after Income Tax </t>
  </si>
  <si>
    <t>Number of Shares used to Compute EPS</t>
  </si>
  <si>
    <r>
      <t>Earnings Per Share (Restated</t>
    </r>
    <r>
      <rPr>
        <sz val="11"/>
        <color theme="1"/>
        <rFont val="Calibri"/>
        <family val="2"/>
        <scheme val="minor"/>
      </rPr>
      <t>)</t>
    </r>
  </si>
  <si>
    <t>Collection from Sales &amp; Other Income</t>
  </si>
  <si>
    <t>Payment for Cost and Other Expenses</t>
  </si>
  <si>
    <t>Interest received from FDR</t>
  </si>
  <si>
    <t>Interest received from Bank</t>
  </si>
  <si>
    <t>Dividend Receipt</t>
  </si>
  <si>
    <t>Income Tax Paid</t>
  </si>
  <si>
    <t>Bank Charges Paid</t>
  </si>
  <si>
    <t>Cash Inflow / (Outflow) from Operating Activities</t>
  </si>
  <si>
    <t>Acquisition of Fixed Assets</t>
  </si>
  <si>
    <t>Proceed from sale of Fixed Assets</t>
  </si>
  <si>
    <t>Advances</t>
  </si>
  <si>
    <t>Investment in Fixed Deposit</t>
  </si>
  <si>
    <t>Jamuna Oil Company Limited</t>
  </si>
  <si>
    <t>Dividend paid</t>
  </si>
  <si>
    <t>Other Finance (Other)</t>
  </si>
  <si>
    <t>Cash and cash equivalents at the beginning of the year</t>
  </si>
  <si>
    <t>Cash and cash equivalents at the end of the year</t>
  </si>
  <si>
    <t>Interest on SND</t>
  </si>
  <si>
    <t>Proceed from sale of Property, Plant amd Equipment</t>
  </si>
  <si>
    <t>Turnover</t>
  </si>
  <si>
    <t>Non Current (Liabilities) / Assets</t>
  </si>
  <si>
    <t>Investment in Associate</t>
  </si>
  <si>
    <t>Liabilities for WPPF&amp;WF</t>
  </si>
  <si>
    <t>Share of profit of associates (Net of tax)</t>
  </si>
  <si>
    <t>Interest expense through BPC</t>
  </si>
  <si>
    <t>Interest on Fixed Deposit</t>
  </si>
  <si>
    <t>Ratio</t>
  </si>
  <si>
    <t>ROA</t>
  </si>
  <si>
    <t>ROE</t>
  </si>
  <si>
    <t>Debt to Equity</t>
  </si>
  <si>
    <t>Current Ratio</t>
  </si>
  <si>
    <t>Net Mergin</t>
  </si>
  <si>
    <t>Operating Margin</t>
  </si>
  <si>
    <t>ROIC</t>
  </si>
  <si>
    <t>Investment in OFL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</si>
</sst>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[$-409]d\-mmm\-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0">
    <xf numFmtId="0" fontId="0" fillId="0" borderId="0" xfId="0"/>
    <xf numFmtId="41" fontId="2" fillId="0" borderId="0" xfId="0" applyNumberFormat="1" applyFont="1"/>
    <xf numFmtId="41" fontId="2" fillId="0" borderId="0" xfId="0" applyNumberFormat="1" applyFont="1" applyFill="1"/>
    <xf numFmtId="41" fontId="0" fillId="0" borderId="0" xfId="0" applyNumberFormat="1"/>
    <xf numFmtId="41" fontId="1" fillId="0" borderId="0" xfId="0" applyNumberFormat="1" applyFont="1"/>
    <xf numFmtId="41" fontId="0" fillId="0" borderId="0" xfId="0" applyNumberFormat="1" applyFill="1"/>
    <xf numFmtId="41" fontId="0" fillId="0" borderId="0" xfId="0" applyNumberFormat="1" applyAlignment="1">
      <alignment horizontal="center"/>
    </xf>
    <xf numFmtId="41" fontId="0" fillId="0" borderId="0" xfId="0" applyNumberFormat="1" applyAlignment="1">
      <alignment horizontal="right"/>
    </xf>
    <xf numFmtId="41" fontId="1" fillId="0" borderId="1" xfId="0" applyNumberFormat="1" applyFont="1" applyBorder="1"/>
    <xf numFmtId="41" fontId="1" fillId="0" borderId="1" xfId="0" applyNumberFormat="1" applyFont="1" applyFill="1" applyBorder="1"/>
    <xf numFmtId="41" fontId="6" fillId="0" borderId="0" xfId="0" applyNumberFormat="1" applyFont="1"/>
    <xf numFmtId="41" fontId="1" fillId="0" borderId="3" xfId="0" applyNumberFormat="1" applyFont="1" applyBorder="1"/>
    <xf numFmtId="41" fontId="1" fillId="0" borderId="4" xfId="0" applyNumberFormat="1" applyFont="1" applyBorder="1"/>
    <xf numFmtId="41" fontId="1" fillId="0" borderId="2" xfId="0" applyNumberFormat="1" applyFont="1" applyFill="1" applyBorder="1"/>
    <xf numFmtId="41" fontId="1" fillId="0" borderId="0" xfId="0" applyNumberFormat="1" applyFont="1" applyFill="1"/>
    <xf numFmtId="41" fontId="1" fillId="0" borderId="0" xfId="0" applyNumberFormat="1" applyFont="1" applyFill="1" applyBorder="1"/>
    <xf numFmtId="41" fontId="1" fillId="0" borderId="0" xfId="0" applyNumberFormat="1" applyFont="1" applyBorder="1"/>
    <xf numFmtId="164" fontId="2" fillId="0" borderId="0" xfId="0" applyNumberFormat="1" applyFont="1"/>
    <xf numFmtId="164" fontId="2" fillId="0" borderId="0" xfId="0" applyNumberFormat="1" applyFont="1" applyFill="1"/>
    <xf numFmtId="164" fontId="0" fillId="0" borderId="0" xfId="0" applyNumberFormat="1"/>
    <xf numFmtId="0" fontId="2" fillId="0" borderId="0" xfId="0" applyNumberFormat="1" applyFont="1"/>
    <xf numFmtId="0" fontId="1" fillId="0" borderId="0" xfId="0" applyNumberFormat="1" applyFont="1"/>
    <xf numFmtId="0" fontId="0" fillId="0" borderId="0" xfId="0" applyNumberFormat="1"/>
    <xf numFmtId="0" fontId="3" fillId="0" borderId="0" xfId="0" applyNumberFormat="1" applyFont="1"/>
    <xf numFmtId="0" fontId="5" fillId="0" borderId="3" xfId="0" applyNumberFormat="1" applyFont="1" applyBorder="1"/>
    <xf numFmtId="0" fontId="0" fillId="0" borderId="0" xfId="0" applyNumberFormat="1" applyAlignment="1">
      <alignment vertical="top"/>
    </xf>
    <xf numFmtId="0" fontId="6" fillId="0" borderId="3" xfId="0" applyNumberFormat="1" applyFont="1" applyBorder="1"/>
    <xf numFmtId="0" fontId="1" fillId="0" borderId="3" xfId="0" applyNumberFormat="1" applyFont="1" applyBorder="1"/>
    <xf numFmtId="43" fontId="1" fillId="0" borderId="0" xfId="0" applyNumberFormat="1" applyFont="1"/>
    <xf numFmtId="43" fontId="1" fillId="0" borderId="0" xfId="0" applyNumberFormat="1" applyFont="1" applyFill="1"/>
    <xf numFmtId="43" fontId="0" fillId="0" borderId="0" xfId="0" applyNumberFormat="1"/>
    <xf numFmtId="41" fontId="2" fillId="0" borderId="0" xfId="0" applyNumberFormat="1" applyFont="1" applyFill="1" applyBorder="1"/>
    <xf numFmtId="41" fontId="0" fillId="0" borderId="0" xfId="0" applyNumberFormat="1" applyFill="1" applyBorder="1"/>
    <xf numFmtId="41" fontId="0" fillId="0" borderId="0" xfId="0" applyNumberFormat="1" applyBorder="1"/>
    <xf numFmtId="41" fontId="0" fillId="0" borderId="0" xfId="0" applyNumberFormat="1" applyFont="1" applyFill="1" applyBorder="1"/>
    <xf numFmtId="41" fontId="0" fillId="0" borderId="0" xfId="0" applyNumberFormat="1" applyFont="1"/>
    <xf numFmtId="41" fontId="0" fillId="0" borderId="0" xfId="0" applyNumberFormat="1" applyFont="1" applyBorder="1" applyAlignment="1">
      <alignment horizontal="right"/>
    </xf>
    <xf numFmtId="41" fontId="0" fillId="0" borderId="0" xfId="0" applyNumberFormat="1" applyFont="1" applyBorder="1"/>
    <xf numFmtId="164" fontId="2" fillId="0" borderId="0" xfId="0" applyNumberFormat="1" applyFont="1" applyFill="1" applyBorder="1"/>
    <xf numFmtId="164" fontId="2" fillId="0" borderId="0" xfId="0" applyNumberFormat="1" applyFont="1" applyBorder="1"/>
    <xf numFmtId="164" fontId="0" fillId="0" borderId="0" xfId="0" applyNumberFormat="1" applyBorder="1"/>
    <xf numFmtId="43" fontId="1" fillId="0" borderId="0" xfId="0" applyNumberFormat="1" applyFont="1" applyFill="1" applyBorder="1"/>
    <xf numFmtId="43" fontId="0" fillId="0" borderId="0" xfId="0" applyNumberFormat="1" applyBorder="1"/>
    <xf numFmtId="0" fontId="0" fillId="0" borderId="0" xfId="0" applyNumberFormat="1" applyFont="1"/>
    <xf numFmtId="0" fontId="0" fillId="0" borderId="0" xfId="0" applyNumberFormat="1" applyFont="1" applyAlignment="1">
      <alignment wrapText="1"/>
    </xf>
    <xf numFmtId="0" fontId="0" fillId="0" borderId="0" xfId="0" applyNumberFormat="1" applyBorder="1"/>
    <xf numFmtId="41" fontId="0" fillId="0" borderId="0" xfId="0" applyNumberFormat="1" applyFont="1" applyFill="1"/>
    <xf numFmtId="41" fontId="0" fillId="0" borderId="0" xfId="0" applyNumberFormat="1" applyAlignment="1">
      <alignment horizontal="center" vertical="center"/>
    </xf>
    <xf numFmtId="41" fontId="0" fillId="0" borderId="1" xfId="0" applyNumberFormat="1" applyFont="1" applyBorder="1"/>
    <xf numFmtId="41" fontId="0" fillId="0" borderId="0" xfId="0" applyNumberFormat="1" applyFont="1" applyAlignment="1">
      <alignment horizontal="right"/>
    </xf>
    <xf numFmtId="41" fontId="0" fillId="0" borderId="1" xfId="0" applyNumberFormat="1" applyFont="1" applyFill="1" applyBorder="1"/>
    <xf numFmtId="41" fontId="0" fillId="0" borderId="0" xfId="0" applyNumberFormat="1" applyFill="1" applyAlignment="1">
      <alignment horizontal="right"/>
    </xf>
    <xf numFmtId="41" fontId="0" fillId="0" borderId="0" xfId="1" applyNumberFormat="1" applyFont="1"/>
    <xf numFmtId="43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Fill="1"/>
    <xf numFmtId="0" fontId="2" fillId="0" borderId="0" xfId="0" applyNumberFormat="1" applyFont="1" applyAlignment="1">
      <alignment horizontal="center"/>
    </xf>
    <xf numFmtId="10" fontId="0" fillId="0" borderId="0" xfId="1" applyNumberFormat="1" applyFont="1"/>
    <xf numFmtId="0" fontId="1" fillId="0" borderId="0" xfId="0" applyFont="1"/>
    <xf numFmtId="41" fontId="1" fillId="0" borderId="1" xfId="0" applyNumberFormat="1" applyFont="1" applyBorder="1" applyAlignment="1">
      <alignment horizontal="right"/>
    </xf>
  </cellXfs>
  <cellStyles count="2">
    <cellStyle name="Normal" xfId="0" builtinId="0"/>
    <cellStyle name="Percent" xfId="1" builtinId="5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I56"/>
  <sheetViews>
    <sheetView workbookViewId="0">
      <pane xSplit="1" ySplit="5" topLeftCell="B45" activePane="bottomRight" state="frozen"/>
      <selection pane="topRight" activeCell="B1" sqref="B1"/>
      <selection pane="bottomLeft" activeCell="A6" sqref="A6"/>
      <selection pane="bottomRight" activeCell="I5" sqref="I5"/>
    </sheetView>
  </sheetViews>
  <sheetFormatPr defaultRowHeight="15" x14ac:dyDescent="0.25"/>
  <cols>
    <col min="1" max="1" width="41.85546875" style="22" customWidth="1"/>
    <col min="2" max="4" width="16" style="3" bestFit="1" customWidth="1"/>
    <col min="5" max="6" width="15.28515625" style="5" bestFit="1" customWidth="1"/>
    <col min="7" max="7" width="16.7109375" style="3" customWidth="1"/>
    <col min="8" max="8" width="14.85546875" style="3" customWidth="1"/>
    <col min="9" max="9" width="15.28515625" style="3" bestFit="1" customWidth="1"/>
    <col min="10" max="16384" width="9.140625" style="3"/>
  </cols>
  <sheetData>
    <row r="2" spans="1:9" ht="15.75" x14ac:dyDescent="0.25">
      <c r="A2" s="20" t="s">
        <v>77</v>
      </c>
    </row>
    <row r="3" spans="1:9" ht="15.75" x14ac:dyDescent="0.25">
      <c r="A3" s="20" t="s">
        <v>0</v>
      </c>
    </row>
    <row r="4" spans="1:9" ht="15.75" x14ac:dyDescent="0.25">
      <c r="A4" s="20" t="s">
        <v>1</v>
      </c>
    </row>
    <row r="5" spans="1:9" s="19" customFormat="1" ht="15.75" x14ac:dyDescent="0.25">
      <c r="A5" s="22"/>
      <c r="B5" s="17">
        <v>41090</v>
      </c>
      <c r="C5" s="17">
        <v>41455</v>
      </c>
      <c r="D5" s="17">
        <v>41820</v>
      </c>
      <c r="E5" s="18">
        <v>42185</v>
      </c>
      <c r="F5" s="18">
        <v>42551</v>
      </c>
      <c r="G5" s="18">
        <v>42916</v>
      </c>
      <c r="H5" s="18">
        <v>43281</v>
      </c>
      <c r="I5" s="18">
        <v>43646</v>
      </c>
    </row>
    <row r="6" spans="1:9" x14ac:dyDescent="0.25">
      <c r="A6" s="54" t="s">
        <v>2</v>
      </c>
    </row>
    <row r="7" spans="1:9" x14ac:dyDescent="0.25">
      <c r="A7" s="21" t="s">
        <v>3</v>
      </c>
      <c r="B7" s="4"/>
      <c r="C7" s="4"/>
      <c r="D7" s="4"/>
      <c r="E7" s="14"/>
      <c r="F7" s="14"/>
      <c r="G7" s="14"/>
    </row>
    <row r="8" spans="1:9" x14ac:dyDescent="0.25">
      <c r="A8" s="22" t="s">
        <v>4</v>
      </c>
      <c r="B8" s="3">
        <v>367460074</v>
      </c>
      <c r="C8" s="3">
        <v>497629793</v>
      </c>
      <c r="D8" s="3">
        <v>648014435</v>
      </c>
      <c r="E8" s="46">
        <v>744423876</v>
      </c>
      <c r="F8" s="46">
        <v>803979588</v>
      </c>
      <c r="G8" s="46">
        <v>793981208</v>
      </c>
      <c r="H8" s="46">
        <v>805413280</v>
      </c>
      <c r="I8" s="3">
        <v>948870607</v>
      </c>
    </row>
    <row r="9" spans="1:9" x14ac:dyDescent="0.25">
      <c r="A9" s="22" t="s">
        <v>14</v>
      </c>
      <c r="B9" s="3">
        <v>146995343</v>
      </c>
      <c r="C9" s="3">
        <v>144913786</v>
      </c>
      <c r="D9" s="3">
        <v>68936251</v>
      </c>
      <c r="E9" s="46">
        <v>64312620</v>
      </c>
      <c r="F9" s="46">
        <v>55188824</v>
      </c>
      <c r="G9" s="46">
        <v>91425744</v>
      </c>
      <c r="H9" s="46">
        <v>147307041</v>
      </c>
      <c r="I9" s="3">
        <v>199063496</v>
      </c>
    </row>
    <row r="10" spans="1:9" x14ac:dyDescent="0.25">
      <c r="A10" s="22" t="s">
        <v>86</v>
      </c>
      <c r="E10" s="46"/>
      <c r="F10" s="46"/>
      <c r="G10" s="46"/>
      <c r="H10" s="3">
        <v>60090660</v>
      </c>
      <c r="I10" s="3">
        <v>183345533</v>
      </c>
    </row>
    <row r="11" spans="1:9" x14ac:dyDescent="0.25">
      <c r="A11" s="22" t="s">
        <v>47</v>
      </c>
      <c r="B11" s="47" t="s">
        <v>15</v>
      </c>
      <c r="C11" s="47" t="s">
        <v>15</v>
      </c>
      <c r="D11" s="47" t="s">
        <v>15</v>
      </c>
      <c r="E11" s="47" t="s">
        <v>15</v>
      </c>
      <c r="F11" s="47" t="s">
        <v>15</v>
      </c>
      <c r="G11" s="46">
        <v>14007347909</v>
      </c>
      <c r="H11" s="3">
        <v>12740028676</v>
      </c>
      <c r="I11" s="3">
        <v>5545971000</v>
      </c>
    </row>
    <row r="12" spans="1:9" x14ac:dyDescent="0.25">
      <c r="A12" s="22" t="s">
        <v>48</v>
      </c>
      <c r="B12" s="47" t="s">
        <v>15</v>
      </c>
      <c r="C12" s="47" t="s">
        <v>15</v>
      </c>
      <c r="D12" s="47" t="s">
        <v>15</v>
      </c>
      <c r="E12" s="47" t="s">
        <v>15</v>
      </c>
      <c r="F12" s="47" t="s">
        <v>15</v>
      </c>
      <c r="G12" s="46">
        <v>151545309</v>
      </c>
      <c r="H12" s="3">
        <v>167210327</v>
      </c>
    </row>
    <row r="13" spans="1:9" s="4" customFormat="1" x14ac:dyDescent="0.25">
      <c r="A13" s="21"/>
      <c r="B13" s="8">
        <f>SUM(B8:B9)</f>
        <v>514455417</v>
      </c>
      <c r="C13" s="8">
        <f t="shared" ref="C13:F13" si="0">SUM(C8:C9)</f>
        <v>642543579</v>
      </c>
      <c r="D13" s="8">
        <f t="shared" si="0"/>
        <v>716950686</v>
      </c>
      <c r="E13" s="8">
        <f t="shared" si="0"/>
        <v>808736496</v>
      </c>
      <c r="F13" s="8">
        <f t="shared" si="0"/>
        <v>859168412</v>
      </c>
      <c r="G13" s="8">
        <f>SUM(G8:G12)</f>
        <v>15044300170</v>
      </c>
      <c r="H13" s="8">
        <f>SUM(H8:H12)</f>
        <v>13920049984</v>
      </c>
      <c r="I13" s="8">
        <f>SUM(I8:I12)</f>
        <v>6877250636</v>
      </c>
    </row>
    <row r="15" spans="1:9" s="5" customFormat="1" x14ac:dyDescent="0.25">
      <c r="A15" s="55" t="s">
        <v>31</v>
      </c>
      <c r="B15" s="14">
        <v>2842836049</v>
      </c>
      <c r="C15" s="14">
        <v>8166484940</v>
      </c>
      <c r="D15" s="4">
        <v>9106933836</v>
      </c>
      <c r="E15" s="47" t="s">
        <v>15</v>
      </c>
      <c r="F15" s="47" t="s">
        <v>15</v>
      </c>
      <c r="G15" s="47" t="s">
        <v>15</v>
      </c>
    </row>
    <row r="16" spans="1:9" s="5" customFormat="1" x14ac:dyDescent="0.25">
      <c r="A16" s="55" t="s">
        <v>43</v>
      </c>
      <c r="B16" s="47" t="s">
        <v>15</v>
      </c>
      <c r="C16" s="47" t="s">
        <v>15</v>
      </c>
      <c r="D16" s="47" t="s">
        <v>15</v>
      </c>
      <c r="E16" s="14">
        <v>12283416963</v>
      </c>
      <c r="F16" s="14">
        <v>19051935838</v>
      </c>
      <c r="G16" s="47" t="s">
        <v>15</v>
      </c>
    </row>
    <row r="17" spans="1:9" x14ac:dyDescent="0.25">
      <c r="A17" s="21" t="s">
        <v>5</v>
      </c>
      <c r="B17" s="47" t="s">
        <v>15</v>
      </c>
      <c r="C17" s="47" t="s">
        <v>15</v>
      </c>
      <c r="D17" s="47" t="s">
        <v>15</v>
      </c>
      <c r="E17" s="47" t="s">
        <v>15</v>
      </c>
      <c r="F17" s="47" t="s">
        <v>15</v>
      </c>
      <c r="G17" s="47" t="s">
        <v>15</v>
      </c>
    </row>
    <row r="18" spans="1:9" x14ac:dyDescent="0.25">
      <c r="A18" s="43" t="s">
        <v>49</v>
      </c>
      <c r="B18" s="47" t="s">
        <v>15</v>
      </c>
      <c r="C18" s="47" t="s">
        <v>15</v>
      </c>
      <c r="D18" s="47" t="s">
        <v>15</v>
      </c>
      <c r="E18" s="47" t="s">
        <v>15</v>
      </c>
      <c r="F18" s="47" t="s">
        <v>15</v>
      </c>
      <c r="G18" s="46">
        <v>13108081282</v>
      </c>
      <c r="H18" s="3">
        <v>7684595962</v>
      </c>
      <c r="I18" s="3">
        <v>14451521043</v>
      </c>
    </row>
    <row r="19" spans="1:9" x14ac:dyDescent="0.25">
      <c r="A19" s="43" t="s">
        <v>9</v>
      </c>
      <c r="B19" s="7">
        <v>7846806129</v>
      </c>
      <c r="C19" s="35">
        <v>8326552026</v>
      </c>
      <c r="D19" s="35">
        <v>7792169608</v>
      </c>
      <c r="E19" s="46">
        <v>9848475507</v>
      </c>
      <c r="F19" s="46">
        <v>4416824593</v>
      </c>
      <c r="G19" s="46">
        <v>8380787306</v>
      </c>
      <c r="H19" s="46">
        <v>10297476066</v>
      </c>
      <c r="I19" s="3">
        <v>10594828067</v>
      </c>
    </row>
    <row r="20" spans="1:9" x14ac:dyDescent="0.25">
      <c r="A20" s="22" t="s">
        <v>16</v>
      </c>
      <c r="B20" s="49">
        <v>777902055</v>
      </c>
      <c r="C20" s="35">
        <v>1018775057</v>
      </c>
      <c r="D20" s="35">
        <v>1220474315</v>
      </c>
      <c r="E20" s="46">
        <v>881673923</v>
      </c>
      <c r="F20" s="5">
        <v>1300948365</v>
      </c>
      <c r="G20" s="46">
        <v>2143148192</v>
      </c>
      <c r="H20" s="46">
        <v>2448068326</v>
      </c>
      <c r="I20" s="3">
        <v>2106979128</v>
      </c>
    </row>
    <row r="21" spans="1:9" x14ac:dyDescent="0.25">
      <c r="A21" s="22" t="s">
        <v>10</v>
      </c>
      <c r="B21" s="7">
        <v>2430180172</v>
      </c>
      <c r="C21" s="3">
        <v>2291568245</v>
      </c>
      <c r="D21" s="3">
        <v>2317417495</v>
      </c>
      <c r="E21" s="5">
        <v>2402367739</v>
      </c>
      <c r="F21" s="5">
        <v>4583080414</v>
      </c>
      <c r="G21" s="5">
        <v>4776989914</v>
      </c>
      <c r="H21" s="5">
        <v>5490674049</v>
      </c>
      <c r="I21" s="3">
        <v>4345765079</v>
      </c>
    </row>
    <row r="22" spans="1:9" x14ac:dyDescent="0.25">
      <c r="A22" s="22" t="s">
        <v>29</v>
      </c>
      <c r="B22" s="7">
        <v>5709739641</v>
      </c>
      <c r="C22" s="3">
        <v>3809088110</v>
      </c>
      <c r="D22" s="3">
        <v>10204690217</v>
      </c>
      <c r="E22" s="5">
        <v>15227443744</v>
      </c>
      <c r="F22" s="5">
        <v>23642956880</v>
      </c>
      <c r="G22" s="5">
        <v>15599675152</v>
      </c>
      <c r="H22" s="5">
        <v>16980395148</v>
      </c>
      <c r="I22" s="3">
        <v>7903467533</v>
      </c>
    </row>
    <row r="23" spans="1:9" s="4" customFormat="1" x14ac:dyDescent="0.25">
      <c r="A23" s="21"/>
      <c r="B23" s="59">
        <f>SUM(B19:B22)</f>
        <v>16764627997</v>
      </c>
      <c r="C23" s="59">
        <f t="shared" ref="C23:F23" si="1">SUM(C19:C22)</f>
        <v>15445983438</v>
      </c>
      <c r="D23" s="59">
        <f t="shared" si="1"/>
        <v>21534751635</v>
      </c>
      <c r="E23" s="59">
        <f t="shared" si="1"/>
        <v>28359960913</v>
      </c>
      <c r="F23" s="59">
        <f t="shared" si="1"/>
        <v>33943810252</v>
      </c>
      <c r="G23" s="59">
        <f>SUM(G18:G22)</f>
        <v>44008681846</v>
      </c>
      <c r="H23" s="59">
        <f t="shared" ref="H23:I23" si="2">SUM(H18:H22)</f>
        <v>42901209551</v>
      </c>
      <c r="I23" s="59">
        <f t="shared" si="2"/>
        <v>39402560850</v>
      </c>
    </row>
    <row r="24" spans="1:9" s="4" customFormat="1" x14ac:dyDescent="0.25">
      <c r="A24" s="21" t="s">
        <v>44</v>
      </c>
      <c r="B24" s="59">
        <f>B13+B15+B23</f>
        <v>20121919463</v>
      </c>
      <c r="C24" s="59">
        <f>C13+C15+C23</f>
        <v>24255011957</v>
      </c>
      <c r="D24" s="59">
        <f>D13+D15+D23</f>
        <v>31358636157</v>
      </c>
      <c r="E24" s="59">
        <f>E13+E16+E23</f>
        <v>41452114372</v>
      </c>
      <c r="F24" s="59">
        <f>F13+F16+F23</f>
        <v>53854914502</v>
      </c>
      <c r="G24" s="59">
        <f>SUM(G13,G16,G23)</f>
        <v>59052982016</v>
      </c>
      <c r="H24" s="59">
        <f t="shared" ref="H24:I24" si="3">SUM(H13,H16,H23)</f>
        <v>56821259535</v>
      </c>
      <c r="I24" s="59">
        <f t="shared" si="3"/>
        <v>46279811486</v>
      </c>
    </row>
    <row r="25" spans="1:9" x14ac:dyDescent="0.25">
      <c r="G25" s="5"/>
    </row>
    <row r="26" spans="1:9" x14ac:dyDescent="0.25">
      <c r="A26" s="21" t="s">
        <v>39</v>
      </c>
    </row>
    <row r="27" spans="1:9" x14ac:dyDescent="0.25">
      <c r="A27" s="22" t="s">
        <v>30</v>
      </c>
      <c r="B27" s="35">
        <v>14926473280</v>
      </c>
      <c r="C27" s="35">
        <v>13886559294</v>
      </c>
      <c r="D27" s="35">
        <v>18961120463</v>
      </c>
      <c r="E27" s="46">
        <v>25612911551</v>
      </c>
      <c r="F27" s="46">
        <v>35680136928</v>
      </c>
      <c r="G27" s="5">
        <v>36983310047</v>
      </c>
      <c r="H27" s="5">
        <v>33203759008</v>
      </c>
      <c r="I27" s="3">
        <v>23768500831</v>
      </c>
    </row>
    <row r="28" spans="1:9" x14ac:dyDescent="0.25">
      <c r="A28" s="22" t="s">
        <v>40</v>
      </c>
      <c r="B28" s="3">
        <v>114314218</v>
      </c>
      <c r="C28" s="3">
        <v>51261594</v>
      </c>
      <c r="D28" s="5">
        <v>167676381</v>
      </c>
      <c r="E28" s="5">
        <v>161263615</v>
      </c>
      <c r="F28" s="5">
        <v>221381030</v>
      </c>
      <c r="G28" s="5">
        <v>432712107</v>
      </c>
      <c r="H28" s="5">
        <v>434132242</v>
      </c>
      <c r="I28" s="3">
        <v>339444096</v>
      </c>
    </row>
    <row r="29" spans="1:9" x14ac:dyDescent="0.25">
      <c r="A29" s="22" t="s">
        <v>87</v>
      </c>
      <c r="D29" s="5"/>
      <c r="G29" s="5"/>
      <c r="H29" s="5">
        <v>210294137</v>
      </c>
    </row>
    <row r="30" spans="1:9" x14ac:dyDescent="0.25">
      <c r="A30" s="43" t="s">
        <v>24</v>
      </c>
      <c r="B30" s="3">
        <v>14031312</v>
      </c>
      <c r="C30" s="3">
        <v>16020452</v>
      </c>
      <c r="D30" s="5">
        <v>108917818</v>
      </c>
      <c r="E30" s="5">
        <v>190529503</v>
      </c>
      <c r="F30" s="5">
        <v>1575368822</v>
      </c>
      <c r="G30" s="5">
        <v>2357666948</v>
      </c>
      <c r="H30" s="5">
        <v>3277635152</v>
      </c>
      <c r="I30" s="3">
        <v>2108859107</v>
      </c>
    </row>
    <row r="31" spans="1:9" x14ac:dyDescent="0.25">
      <c r="A31" s="43" t="s">
        <v>38</v>
      </c>
      <c r="C31" s="4"/>
      <c r="D31" s="5">
        <v>16555785</v>
      </c>
      <c r="E31" s="5">
        <v>25025589</v>
      </c>
      <c r="F31" s="5">
        <v>28148783</v>
      </c>
      <c r="G31" s="5">
        <v>26253000</v>
      </c>
      <c r="H31" s="5">
        <v>28450465</v>
      </c>
      <c r="I31" s="3">
        <v>32657781</v>
      </c>
    </row>
    <row r="32" spans="1:9" s="4" customFormat="1" x14ac:dyDescent="0.25">
      <c r="A32" s="21"/>
      <c r="B32" s="8">
        <f>SUM(B27:B30)</f>
        <v>15054818810</v>
      </c>
      <c r="C32" s="8">
        <f t="shared" ref="C32" si="4">SUM(C27:C30)</f>
        <v>13953841340</v>
      </c>
      <c r="D32" s="9">
        <f t="shared" ref="D32:I32" si="5">SUM(D27:D31)</f>
        <v>19254270447</v>
      </c>
      <c r="E32" s="9">
        <f t="shared" si="5"/>
        <v>25989730258</v>
      </c>
      <c r="F32" s="8">
        <f t="shared" si="5"/>
        <v>37505035563</v>
      </c>
      <c r="G32" s="8">
        <f t="shared" si="5"/>
        <v>39799942102</v>
      </c>
      <c r="H32" s="8">
        <f t="shared" si="5"/>
        <v>37154271004</v>
      </c>
      <c r="I32" s="8">
        <f t="shared" si="5"/>
        <v>26249461815</v>
      </c>
    </row>
    <row r="33" spans="1:9" x14ac:dyDescent="0.25">
      <c r="A33" s="43"/>
      <c r="D33" s="5"/>
      <c r="F33" s="3"/>
    </row>
    <row r="34" spans="1:9" s="5" customFormat="1" x14ac:dyDescent="0.25">
      <c r="A34" s="55"/>
    </row>
    <row r="35" spans="1:9" x14ac:dyDescent="0.25">
      <c r="A35" s="21" t="s">
        <v>85</v>
      </c>
      <c r="D35" s="5"/>
    </row>
    <row r="36" spans="1:9" x14ac:dyDescent="0.25">
      <c r="A36" s="43" t="s">
        <v>32</v>
      </c>
      <c r="B36" s="5">
        <v>205728221</v>
      </c>
      <c r="C36" s="5">
        <v>233921092</v>
      </c>
      <c r="D36" s="5">
        <v>234117423</v>
      </c>
      <c r="E36" s="5">
        <v>429230847</v>
      </c>
      <c r="F36" s="5">
        <v>617203753</v>
      </c>
      <c r="G36" s="5">
        <v>814566870</v>
      </c>
      <c r="H36" s="5">
        <v>857076990</v>
      </c>
      <c r="I36" s="3">
        <v>863750437</v>
      </c>
    </row>
    <row r="37" spans="1:9" x14ac:dyDescent="0.25">
      <c r="A37" s="43" t="s">
        <v>33</v>
      </c>
      <c r="B37" s="5">
        <v>-39421320</v>
      </c>
      <c r="C37" s="5">
        <v>-38678978</v>
      </c>
      <c r="D37" s="5">
        <v>-28037301</v>
      </c>
      <c r="E37" s="5">
        <v>-66635189</v>
      </c>
      <c r="F37" s="5">
        <v>-106113671</v>
      </c>
      <c r="G37" s="5" t="s">
        <v>15</v>
      </c>
      <c r="I37" s="3">
        <v>658706191</v>
      </c>
    </row>
    <row r="38" spans="1:9" s="4" customFormat="1" x14ac:dyDescent="0.25">
      <c r="A38" s="21"/>
      <c r="B38" s="9">
        <f t="shared" ref="B38:I38" si="6">SUM(B36:B37)</f>
        <v>166306901</v>
      </c>
      <c r="C38" s="9">
        <f t="shared" si="6"/>
        <v>195242114</v>
      </c>
      <c r="D38" s="9">
        <f t="shared" si="6"/>
        <v>206080122</v>
      </c>
      <c r="E38" s="9">
        <f t="shared" si="6"/>
        <v>362595658</v>
      </c>
      <c r="F38" s="9">
        <f t="shared" si="6"/>
        <v>511090082</v>
      </c>
      <c r="G38" s="9">
        <f t="shared" si="6"/>
        <v>814566870</v>
      </c>
      <c r="H38" s="9">
        <f t="shared" si="6"/>
        <v>857076990</v>
      </c>
      <c r="I38" s="9">
        <f t="shared" si="6"/>
        <v>1522456628</v>
      </c>
    </row>
    <row r="39" spans="1:9" x14ac:dyDescent="0.25">
      <c r="G39" s="5"/>
    </row>
    <row r="40" spans="1:9" ht="15.75" x14ac:dyDescent="0.25">
      <c r="A40" s="56" t="s">
        <v>34</v>
      </c>
      <c r="G40" s="5"/>
    </row>
    <row r="41" spans="1:9" x14ac:dyDescent="0.25">
      <c r="A41" s="21"/>
    </row>
    <row r="42" spans="1:9" x14ac:dyDescent="0.25">
      <c r="A42" s="22" t="s">
        <v>6</v>
      </c>
      <c r="B42" s="5">
        <v>702000000</v>
      </c>
      <c r="C42" s="5">
        <v>912600000</v>
      </c>
      <c r="D42" s="3">
        <v>1003860000</v>
      </c>
      <c r="E42" s="5">
        <v>1104246000</v>
      </c>
      <c r="F42" s="5">
        <v>1104246000</v>
      </c>
      <c r="G42" s="5">
        <v>1104246000</v>
      </c>
      <c r="H42" s="5">
        <v>1104246000</v>
      </c>
      <c r="I42" s="3">
        <v>1104246000</v>
      </c>
    </row>
    <row r="43" spans="1:9" x14ac:dyDescent="0.25">
      <c r="A43" s="22" t="s">
        <v>41</v>
      </c>
      <c r="B43" s="35">
        <v>152833103</v>
      </c>
      <c r="C43" s="35">
        <v>152833103</v>
      </c>
      <c r="D43" s="3">
        <v>152833103</v>
      </c>
      <c r="E43" s="5">
        <v>152833103</v>
      </c>
      <c r="F43" s="5">
        <v>152833103</v>
      </c>
      <c r="G43" s="5">
        <v>152833103</v>
      </c>
      <c r="H43" s="5">
        <v>152833103</v>
      </c>
      <c r="I43" s="3">
        <v>152833103</v>
      </c>
    </row>
    <row r="44" spans="1:9" x14ac:dyDescent="0.25">
      <c r="A44" s="22" t="s">
        <v>42</v>
      </c>
      <c r="C44" s="3">
        <v>3530977400</v>
      </c>
      <c r="D44" s="3">
        <v>3827894520</v>
      </c>
      <c r="E44" s="5">
        <v>5679683090</v>
      </c>
      <c r="F44" s="46">
        <v>5563908561</v>
      </c>
      <c r="G44" s="46">
        <v>7025227909</v>
      </c>
      <c r="H44" s="46">
        <v>5845608676</v>
      </c>
      <c r="I44" s="3">
        <v>4639530350</v>
      </c>
    </row>
    <row r="45" spans="1:9" x14ac:dyDescent="0.25">
      <c r="A45" s="22" t="s">
        <v>35</v>
      </c>
      <c r="B45" s="3">
        <v>3310000000</v>
      </c>
      <c r="C45" s="3">
        <v>4310000000</v>
      </c>
      <c r="D45" s="3">
        <v>5660000000</v>
      </c>
      <c r="E45" s="35">
        <v>5660000000</v>
      </c>
      <c r="F45" s="5">
        <v>7160000000</v>
      </c>
      <c r="G45" s="5">
        <v>8660000000</v>
      </c>
      <c r="H45" s="46">
        <v>10000000000</v>
      </c>
      <c r="I45" s="3">
        <v>10000000000</v>
      </c>
    </row>
    <row r="46" spans="1:9" x14ac:dyDescent="0.25">
      <c r="A46" s="22" t="s">
        <v>36</v>
      </c>
      <c r="B46" s="7">
        <v>735960649</v>
      </c>
      <c r="C46" s="7">
        <v>1199518000</v>
      </c>
      <c r="D46" s="3">
        <v>1253697965</v>
      </c>
      <c r="E46" s="51">
        <v>2503026263</v>
      </c>
      <c r="F46" s="51">
        <v>1857801193</v>
      </c>
      <c r="G46" s="51">
        <v>1496166032</v>
      </c>
      <c r="H46" s="46">
        <v>1707223762</v>
      </c>
      <c r="I46" s="3">
        <v>2611283590</v>
      </c>
    </row>
    <row r="47" spans="1:9" x14ac:dyDescent="0.25">
      <c r="A47" s="21" t="s">
        <v>37</v>
      </c>
      <c r="B47" s="48">
        <f>SUM(B42:B46)</f>
        <v>4900793752</v>
      </c>
      <c r="C47" s="48">
        <f t="shared" ref="C47:G47" si="7">SUM(C42:C46)</f>
        <v>10105928503</v>
      </c>
      <c r="D47" s="48">
        <f t="shared" si="7"/>
        <v>11898285588</v>
      </c>
      <c r="E47" s="48">
        <f>SUM(E42:E46)</f>
        <v>15099788456</v>
      </c>
      <c r="F47" s="48">
        <f t="shared" si="7"/>
        <v>15838788857</v>
      </c>
      <c r="G47" s="48">
        <f t="shared" si="7"/>
        <v>18438473044</v>
      </c>
      <c r="H47" s="48">
        <f t="shared" ref="H47:I47" si="8">SUM(H42:H46)</f>
        <v>18809911541</v>
      </c>
      <c r="I47" s="48">
        <f t="shared" si="8"/>
        <v>18507893043</v>
      </c>
    </row>
    <row r="49" spans="1:9" x14ac:dyDescent="0.25">
      <c r="A49" s="22" t="s">
        <v>45</v>
      </c>
      <c r="B49" s="50">
        <f t="shared" ref="B49:I49" si="9">B32+B38</f>
        <v>15221125711</v>
      </c>
      <c r="C49" s="50">
        <f t="shared" si="9"/>
        <v>14149083454</v>
      </c>
      <c r="D49" s="50">
        <f t="shared" si="9"/>
        <v>19460350569</v>
      </c>
      <c r="E49" s="50">
        <f t="shared" si="9"/>
        <v>26352325916</v>
      </c>
      <c r="F49" s="50">
        <f t="shared" si="9"/>
        <v>38016125645</v>
      </c>
      <c r="G49" s="50">
        <f t="shared" si="9"/>
        <v>40614508972</v>
      </c>
      <c r="H49" s="50">
        <f t="shared" si="9"/>
        <v>38011347994</v>
      </c>
      <c r="I49" s="50">
        <f t="shared" si="9"/>
        <v>27771918443</v>
      </c>
    </row>
    <row r="50" spans="1:9" x14ac:dyDescent="0.25">
      <c r="A50" s="22" t="s">
        <v>46</v>
      </c>
      <c r="B50" s="50">
        <f>B49+B47</f>
        <v>20121919463</v>
      </c>
      <c r="C50" s="50">
        <f>C49+C47</f>
        <v>24255011957</v>
      </c>
      <c r="D50" s="50">
        <f>D49+D47</f>
        <v>31358636157</v>
      </c>
      <c r="E50" s="50">
        <f>E49+E47</f>
        <v>41452114372</v>
      </c>
      <c r="F50" s="50">
        <f t="shared" ref="F50:G50" si="10">F49+F47</f>
        <v>53854914502</v>
      </c>
      <c r="G50" s="50">
        <f t="shared" si="10"/>
        <v>59052982016</v>
      </c>
      <c r="H50" s="50">
        <f t="shared" ref="H50:I50" si="11">H49+H47</f>
        <v>56821259535</v>
      </c>
      <c r="I50" s="50">
        <f t="shared" si="11"/>
        <v>46279811486</v>
      </c>
    </row>
    <row r="52" spans="1:9" s="30" customFormat="1" x14ac:dyDescent="0.25">
      <c r="A52" s="21" t="s">
        <v>8</v>
      </c>
      <c r="B52" s="53">
        <f>B47/(B42/10)</f>
        <v>69.811876809116811</v>
      </c>
      <c r="C52" s="53">
        <f t="shared" ref="C52:I52" si="12">C47/(C42/10)</f>
        <v>110.7377657571773</v>
      </c>
      <c r="D52" s="53">
        <f t="shared" si="12"/>
        <v>118.52534803657881</v>
      </c>
      <c r="E52" s="53">
        <f t="shared" si="12"/>
        <v>136.74297625710213</v>
      </c>
      <c r="F52" s="53">
        <f t="shared" si="12"/>
        <v>143.43532923823133</v>
      </c>
      <c r="G52" s="53">
        <f t="shared" si="12"/>
        <v>166.97794734144384</v>
      </c>
      <c r="H52" s="53">
        <f t="shared" si="12"/>
        <v>170.3416769542294</v>
      </c>
      <c r="I52" s="53">
        <f t="shared" si="12"/>
        <v>167.60661159741579</v>
      </c>
    </row>
    <row r="54" spans="1:9" x14ac:dyDescent="0.25">
      <c r="A54" s="22" t="s">
        <v>18</v>
      </c>
      <c r="B54" s="3" t="str">
        <f t="shared" ref="B54:D54" si="13">IF(B24=B50,"Balanced","Not Balanced")</f>
        <v>Balanced</v>
      </c>
      <c r="C54" s="3" t="str">
        <f t="shared" si="13"/>
        <v>Balanced</v>
      </c>
      <c r="D54" s="3" t="str">
        <f t="shared" si="13"/>
        <v>Balanced</v>
      </c>
      <c r="E54" s="3" t="str">
        <f>IF(E24=E50,"Balanced","Not Balanced")</f>
        <v>Balanced</v>
      </c>
      <c r="F54" s="3" t="str">
        <f>IF(F24=F50,"Balanced","Not Balanced")</f>
        <v>Balanced</v>
      </c>
      <c r="G54" s="3" t="str">
        <f>IF(G24=G50,"Balanced","Not Balanced")</f>
        <v>Balanced</v>
      </c>
      <c r="H54" s="3" t="str">
        <f>IF(H24=H50,"Balanced","Not Balanced")</f>
        <v>Balanced</v>
      </c>
      <c r="I54" s="3" t="str">
        <f>IF(I24=I50,"Balanced","Not Balanced")</f>
        <v>Balanced</v>
      </c>
    </row>
    <row r="56" spans="1:9" x14ac:dyDescent="0.25">
      <c r="A56" s="22" t="s">
        <v>19</v>
      </c>
      <c r="B56" s="52" t="e">
        <f>(#REF!/B47)-1</f>
        <v>#REF!</v>
      </c>
      <c r="C56" s="52" t="e">
        <f>(#REF!/C47)-1</f>
        <v>#REF!</v>
      </c>
      <c r="D56" s="52" t="e">
        <f>(#REF!/D47)-1</f>
        <v>#REF!</v>
      </c>
      <c r="E56" s="52">
        <f>(E24/E50)-1</f>
        <v>0</v>
      </c>
      <c r="F56" s="52">
        <f>(F24/F50)-1</f>
        <v>0</v>
      </c>
      <c r="G56" s="52">
        <f>(G24/G50)-1</f>
        <v>0</v>
      </c>
      <c r="H56" s="52">
        <f>(H24/H50)-1</f>
        <v>0</v>
      </c>
      <c r="I56" s="52">
        <f>(I24/I50)-1</f>
        <v>0</v>
      </c>
    </row>
  </sheetData>
  <conditionalFormatting sqref="B54:I54">
    <cfRule type="cellIs" dxfId="1" priority="7" operator="equal">
      <formula>"Not Balanced"</formula>
    </cfRule>
    <cfRule type="cellIs" dxfId="0" priority="8" operator="equal">
      <formula>"Balanced"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M57"/>
  <sheetViews>
    <sheetView workbookViewId="0">
      <pane xSplit="1" ySplit="5" topLeftCell="B22" activePane="bottomRight" state="frozen"/>
      <selection pane="topRight" activeCell="B1" sqref="B1"/>
      <selection pane="bottomLeft" activeCell="A6" sqref="A6"/>
      <selection pane="bottomRight" activeCell="I5" sqref="I5"/>
    </sheetView>
  </sheetViews>
  <sheetFormatPr defaultRowHeight="15" x14ac:dyDescent="0.25"/>
  <cols>
    <col min="1" max="1" width="42.5703125" style="22" customWidth="1"/>
    <col min="2" max="2" width="13.85546875" style="5" customWidth="1"/>
    <col min="3" max="4" width="14.28515625" style="5" bestFit="1" customWidth="1"/>
    <col min="5" max="6" width="13.85546875" style="3" customWidth="1"/>
    <col min="7" max="9" width="15.42578125" style="3" customWidth="1"/>
    <col min="10" max="11" width="9.28515625" style="3" bestFit="1" customWidth="1"/>
    <col min="12" max="16384" width="9.140625" style="3"/>
  </cols>
  <sheetData>
    <row r="2" spans="1:13" ht="15.75" x14ac:dyDescent="0.25">
      <c r="A2" s="20" t="s">
        <v>77</v>
      </c>
      <c r="B2" s="2"/>
      <c r="C2" s="2"/>
    </row>
    <row r="3" spans="1:13" ht="15.75" x14ac:dyDescent="0.25">
      <c r="A3" s="20" t="s">
        <v>7</v>
      </c>
      <c r="B3" s="2"/>
      <c r="C3" s="2"/>
    </row>
    <row r="4" spans="1:13" ht="15.75" x14ac:dyDescent="0.25">
      <c r="A4" s="20" t="s">
        <v>1</v>
      </c>
      <c r="B4" s="31"/>
      <c r="C4" s="31"/>
      <c r="D4" s="32"/>
      <c r="E4" s="33"/>
      <c r="F4" s="33"/>
      <c r="G4" s="33"/>
      <c r="H4" s="33"/>
      <c r="I4" s="33"/>
      <c r="J4" s="33"/>
      <c r="K4" s="33"/>
      <c r="L4" s="33"/>
    </row>
    <row r="5" spans="1:13" s="19" customFormat="1" ht="15.75" x14ac:dyDescent="0.25">
      <c r="A5" s="20"/>
      <c r="B5" s="38">
        <v>41090</v>
      </c>
      <c r="C5" s="38">
        <v>41455</v>
      </c>
      <c r="D5" s="38">
        <v>41820</v>
      </c>
      <c r="E5" s="39">
        <v>42185</v>
      </c>
      <c r="F5" s="39">
        <v>42551</v>
      </c>
      <c r="G5" s="39">
        <v>42916</v>
      </c>
      <c r="H5" s="39">
        <v>43281</v>
      </c>
      <c r="I5" s="18">
        <v>43646</v>
      </c>
      <c r="J5" s="40"/>
      <c r="K5" s="40"/>
      <c r="L5" s="40"/>
    </row>
    <row r="6" spans="1:13" ht="15.75" x14ac:dyDescent="0.25">
      <c r="B6" s="31"/>
      <c r="C6" s="31"/>
      <c r="D6" s="31"/>
      <c r="E6" s="33"/>
      <c r="F6" s="33"/>
      <c r="G6" s="33"/>
      <c r="H6" s="33"/>
      <c r="I6" s="33"/>
      <c r="J6" s="33"/>
      <c r="K6" s="33"/>
      <c r="L6" s="33"/>
    </row>
    <row r="7" spans="1:13" ht="15.75" x14ac:dyDescent="0.25">
      <c r="A7" s="20"/>
      <c r="B7" s="32"/>
      <c r="C7" s="32"/>
      <c r="D7" s="32"/>
      <c r="E7" s="33"/>
      <c r="F7" s="33"/>
      <c r="G7" s="32"/>
      <c r="H7" s="32"/>
      <c r="I7" s="32"/>
      <c r="J7" s="33"/>
      <c r="K7" s="33"/>
      <c r="L7" s="33"/>
    </row>
    <row r="8" spans="1:13" ht="15.75" x14ac:dyDescent="0.25">
      <c r="A8" s="23" t="s">
        <v>50</v>
      </c>
      <c r="B8" s="32">
        <v>1815205687</v>
      </c>
      <c r="C8" s="32">
        <v>1403573819</v>
      </c>
      <c r="D8" s="32">
        <v>1471212889</v>
      </c>
      <c r="E8" s="32">
        <v>1732991810</v>
      </c>
      <c r="F8" s="32">
        <v>871995572</v>
      </c>
      <c r="G8" s="32">
        <v>1241483646</v>
      </c>
      <c r="H8" s="32">
        <v>1340962092</v>
      </c>
      <c r="I8" s="32">
        <v>1306751345</v>
      </c>
      <c r="J8" s="33"/>
      <c r="K8" s="33"/>
      <c r="L8" s="33"/>
    </row>
    <row r="9" spans="1:13" x14ac:dyDescent="0.25">
      <c r="A9" s="22" t="s">
        <v>51</v>
      </c>
      <c r="B9" s="32">
        <v>259786285</v>
      </c>
      <c r="C9" s="32">
        <v>244631028</v>
      </c>
      <c r="D9" s="32">
        <v>315506268</v>
      </c>
      <c r="E9" s="33">
        <v>412059119</v>
      </c>
      <c r="F9" s="33">
        <v>495808056</v>
      </c>
      <c r="G9" s="33">
        <v>397147224</v>
      </c>
      <c r="H9" s="33">
        <v>340259168</v>
      </c>
      <c r="I9" s="33">
        <v>343023207</v>
      </c>
      <c r="J9" s="33"/>
      <c r="K9" s="33"/>
      <c r="L9" s="33"/>
    </row>
    <row r="10" spans="1:13" s="4" customFormat="1" x14ac:dyDescent="0.25">
      <c r="A10" s="21" t="s">
        <v>84</v>
      </c>
      <c r="B10" s="15">
        <f>SUM(B8:B9)</f>
        <v>2074991972</v>
      </c>
      <c r="C10" s="15">
        <f t="shared" ref="C10:I10" si="0">SUM(C8:C9)</f>
        <v>1648204847</v>
      </c>
      <c r="D10" s="15">
        <f t="shared" si="0"/>
        <v>1786719157</v>
      </c>
      <c r="E10" s="15">
        <f t="shared" si="0"/>
        <v>2145050929</v>
      </c>
      <c r="F10" s="15">
        <f t="shared" si="0"/>
        <v>1367803628</v>
      </c>
      <c r="G10" s="15">
        <f t="shared" si="0"/>
        <v>1638630870</v>
      </c>
      <c r="H10" s="15">
        <f t="shared" si="0"/>
        <v>1681221260</v>
      </c>
      <c r="I10" s="15">
        <f t="shared" si="0"/>
        <v>1649774552</v>
      </c>
      <c r="J10" s="16"/>
      <c r="K10" s="16"/>
      <c r="L10" s="16"/>
    </row>
    <row r="11" spans="1:13" x14ac:dyDescent="0.25">
      <c r="B11" s="32"/>
      <c r="C11" s="32"/>
      <c r="D11" s="32"/>
      <c r="E11" s="33"/>
      <c r="F11" s="33"/>
      <c r="G11" s="33"/>
      <c r="H11" s="33"/>
      <c r="I11" s="33"/>
      <c r="J11" s="33"/>
      <c r="K11" s="33"/>
      <c r="L11" s="33"/>
    </row>
    <row r="12" spans="1:13" x14ac:dyDescent="0.25">
      <c r="A12" s="21" t="s">
        <v>52</v>
      </c>
      <c r="B12" s="34"/>
      <c r="C12" s="34"/>
      <c r="D12" s="34"/>
      <c r="E12" s="34"/>
      <c r="F12" s="34"/>
      <c r="G12" s="34"/>
      <c r="H12" s="34"/>
      <c r="I12" s="34"/>
      <c r="J12" s="33"/>
      <c r="K12" s="33"/>
      <c r="L12" s="33"/>
    </row>
    <row r="13" spans="1:13" x14ac:dyDescent="0.25">
      <c r="A13" s="43" t="s">
        <v>53</v>
      </c>
      <c r="B13" s="34">
        <v>392010392</v>
      </c>
      <c r="C13" s="34">
        <v>484853954</v>
      </c>
      <c r="D13" s="34">
        <v>468171587</v>
      </c>
      <c r="E13" s="34">
        <v>749574095</v>
      </c>
      <c r="F13" s="34">
        <v>769876902</v>
      </c>
      <c r="G13" s="34">
        <v>1071049411</v>
      </c>
      <c r="H13" s="34">
        <v>789749677</v>
      </c>
      <c r="I13" s="34">
        <v>807363218</v>
      </c>
      <c r="J13" s="33"/>
      <c r="K13" s="33"/>
      <c r="L13" s="33"/>
      <c r="M13" s="33"/>
    </row>
    <row r="14" spans="1:13" x14ac:dyDescent="0.25">
      <c r="A14" s="43" t="s">
        <v>57</v>
      </c>
      <c r="B14" s="34">
        <v>0</v>
      </c>
      <c r="C14" s="34">
        <v>0</v>
      </c>
      <c r="D14" s="34">
        <v>0</v>
      </c>
      <c r="E14" s="34">
        <v>155032555</v>
      </c>
      <c r="F14" s="34">
        <v>179408193</v>
      </c>
      <c r="G14" s="34">
        <v>155166295</v>
      </c>
      <c r="H14" s="34">
        <v>65952519</v>
      </c>
      <c r="I14" s="34">
        <v>203829593</v>
      </c>
      <c r="J14" s="33"/>
      <c r="K14" s="33"/>
      <c r="L14" s="33"/>
      <c r="M14" s="33"/>
    </row>
    <row r="15" spans="1:13" x14ac:dyDescent="0.25">
      <c r="A15" s="43" t="s">
        <v>54</v>
      </c>
      <c r="B15" s="34">
        <v>33451037</v>
      </c>
      <c r="C15" s="34">
        <v>46904941</v>
      </c>
      <c r="D15" s="34">
        <v>62283824</v>
      </c>
      <c r="E15" s="34">
        <v>73761806</v>
      </c>
      <c r="F15" s="34">
        <v>88211876</v>
      </c>
      <c r="G15" s="34">
        <v>95558158</v>
      </c>
      <c r="H15" s="34">
        <v>102745213</v>
      </c>
      <c r="I15" s="34">
        <v>114985000</v>
      </c>
      <c r="J15" s="33"/>
      <c r="K15" s="33"/>
      <c r="L15" s="33"/>
      <c r="M15" s="33"/>
    </row>
    <row r="16" spans="1:13" x14ac:dyDescent="0.25">
      <c r="A16" s="43" t="s">
        <v>89</v>
      </c>
      <c r="B16" s="34"/>
      <c r="C16" s="34"/>
      <c r="D16" s="34"/>
      <c r="E16" s="34"/>
      <c r="F16" s="34"/>
      <c r="G16" s="15"/>
      <c r="H16" s="34">
        <v>115051790</v>
      </c>
      <c r="I16" s="15"/>
      <c r="J16" s="33"/>
      <c r="K16" s="33"/>
      <c r="L16" s="33"/>
      <c r="M16" s="33"/>
    </row>
    <row r="17" spans="1:13" x14ac:dyDescent="0.25">
      <c r="A17" s="43"/>
      <c r="B17" s="15">
        <f>SUM(B13:B15)</f>
        <v>425461429</v>
      </c>
      <c r="C17" s="15">
        <f t="shared" ref="C17:F17" si="1">SUM(C13:C15)</f>
        <v>531758895</v>
      </c>
      <c r="D17" s="15">
        <f t="shared" si="1"/>
        <v>530455411</v>
      </c>
      <c r="E17" s="15">
        <f>SUM(E13:E15)</f>
        <v>978368456</v>
      </c>
      <c r="F17" s="15">
        <f t="shared" si="1"/>
        <v>1037496971</v>
      </c>
      <c r="G17" s="15">
        <f>SUM(G13:G16)</f>
        <v>1321773864</v>
      </c>
      <c r="H17" s="15">
        <f>SUM(H13:H16)</f>
        <v>1073499199</v>
      </c>
      <c r="I17" s="15">
        <f>SUM(I13:I16)</f>
        <v>1126177811</v>
      </c>
      <c r="J17" s="33"/>
      <c r="K17" s="33"/>
      <c r="L17" s="33"/>
    </row>
    <row r="18" spans="1:13" ht="15.75" customHeight="1" x14ac:dyDescent="0.25">
      <c r="A18" s="21"/>
      <c r="B18" s="34"/>
      <c r="C18" s="34"/>
      <c r="D18" s="34"/>
      <c r="E18" s="34"/>
      <c r="F18" s="34"/>
      <c r="G18" s="34"/>
      <c r="H18" s="34"/>
      <c r="I18" s="34"/>
      <c r="J18" s="33"/>
      <c r="K18" s="33"/>
      <c r="L18" s="33"/>
    </row>
    <row r="19" spans="1:13" ht="15.75" customHeight="1" x14ac:dyDescent="0.25">
      <c r="A19" s="21" t="s">
        <v>55</v>
      </c>
      <c r="B19" s="15">
        <f>B10-B17</f>
        <v>1649530543</v>
      </c>
      <c r="C19" s="15">
        <f t="shared" ref="C19:K19" si="2">C10-C17</f>
        <v>1116445952</v>
      </c>
      <c r="D19" s="15">
        <f t="shared" si="2"/>
        <v>1256263746</v>
      </c>
      <c r="E19" s="15">
        <f t="shared" si="2"/>
        <v>1166682473</v>
      </c>
      <c r="F19" s="15">
        <f t="shared" si="2"/>
        <v>330306657</v>
      </c>
      <c r="G19" s="15">
        <f t="shared" si="2"/>
        <v>316857006</v>
      </c>
      <c r="H19" s="15">
        <f t="shared" si="2"/>
        <v>607722061</v>
      </c>
      <c r="I19" s="15">
        <f t="shared" si="2"/>
        <v>523596741</v>
      </c>
      <c r="J19" s="15">
        <f t="shared" si="2"/>
        <v>0</v>
      </c>
      <c r="K19" s="15">
        <f t="shared" si="2"/>
        <v>0</v>
      </c>
      <c r="L19" s="33"/>
    </row>
    <row r="20" spans="1:13" x14ac:dyDescent="0.25">
      <c r="A20" s="22" t="s">
        <v>56</v>
      </c>
      <c r="B20" s="34">
        <v>1372644727</v>
      </c>
      <c r="C20" s="34">
        <v>1797796462</v>
      </c>
      <c r="D20" s="34">
        <v>2120914544</v>
      </c>
      <c r="E20" s="36">
        <v>1990397963</v>
      </c>
      <c r="F20" s="36">
        <v>2407964341</v>
      </c>
      <c r="G20" s="34">
        <v>2819434917</v>
      </c>
      <c r="H20" s="34">
        <v>3284531471</v>
      </c>
      <c r="I20" s="34">
        <v>2717012074</v>
      </c>
      <c r="J20" s="33"/>
      <c r="K20" s="33"/>
      <c r="L20" s="33"/>
    </row>
    <row r="21" spans="1:13" x14ac:dyDescent="0.25">
      <c r="A21" s="43" t="s">
        <v>57</v>
      </c>
      <c r="B21" s="34">
        <v>121344958</v>
      </c>
      <c r="C21" s="34">
        <v>138165272</v>
      </c>
      <c r="D21" s="34">
        <v>144081635</v>
      </c>
      <c r="E21" s="36"/>
      <c r="F21" s="36"/>
      <c r="G21" s="16"/>
      <c r="H21" s="16"/>
      <c r="I21" s="16"/>
      <c r="J21" s="33"/>
      <c r="K21" s="33"/>
      <c r="L21" s="33"/>
    </row>
    <row r="22" spans="1:13" s="4" customFormat="1" x14ac:dyDescent="0.25">
      <c r="A22" s="21" t="s">
        <v>25</v>
      </c>
      <c r="B22" s="15">
        <f>B19+B20-B21</f>
        <v>2900830312</v>
      </c>
      <c r="C22" s="15">
        <f t="shared" ref="C22:I22" si="3">C19+C20-C21</f>
        <v>2776077142</v>
      </c>
      <c r="D22" s="15">
        <f t="shared" si="3"/>
        <v>3233096655</v>
      </c>
      <c r="E22" s="15">
        <f t="shared" si="3"/>
        <v>3157080436</v>
      </c>
      <c r="F22" s="15">
        <f t="shared" si="3"/>
        <v>2738270998</v>
      </c>
      <c r="G22" s="15">
        <f t="shared" si="3"/>
        <v>3136291923</v>
      </c>
      <c r="H22" s="15">
        <f t="shared" si="3"/>
        <v>3892253532</v>
      </c>
      <c r="I22" s="15">
        <f t="shared" si="3"/>
        <v>3240608815</v>
      </c>
      <c r="J22" s="16"/>
      <c r="K22" s="16"/>
      <c r="L22" s="16"/>
    </row>
    <row r="23" spans="1:13" s="35" customFormat="1" ht="30" x14ac:dyDescent="0.25">
      <c r="A23" s="44" t="s">
        <v>58</v>
      </c>
      <c r="B23" s="34">
        <v>145041516</v>
      </c>
      <c r="C23" s="34">
        <v>138803857</v>
      </c>
      <c r="D23" s="34">
        <v>161654833</v>
      </c>
      <c r="E23" s="34">
        <v>157854022</v>
      </c>
      <c r="F23" s="34">
        <v>136913550</v>
      </c>
      <c r="G23" s="34">
        <v>156814596</v>
      </c>
      <c r="H23" s="34">
        <v>194612677</v>
      </c>
      <c r="I23" s="34">
        <v>162030441</v>
      </c>
      <c r="J23" s="37"/>
      <c r="K23" s="37"/>
      <c r="L23" s="37"/>
      <c r="M23" s="37"/>
    </row>
    <row r="24" spans="1:13" x14ac:dyDescent="0.25">
      <c r="A24" s="43" t="s">
        <v>88</v>
      </c>
      <c r="B24" s="15"/>
      <c r="C24" s="15"/>
      <c r="D24" s="15"/>
      <c r="E24" s="33"/>
      <c r="F24" s="33"/>
      <c r="G24" s="33"/>
      <c r="H24" s="33">
        <v>17398431</v>
      </c>
      <c r="I24" s="33">
        <v>23254873</v>
      </c>
      <c r="J24" s="33"/>
      <c r="K24" s="33"/>
      <c r="L24" s="33"/>
    </row>
    <row r="25" spans="1:13" x14ac:dyDescent="0.25">
      <c r="A25" s="21" t="s">
        <v>59</v>
      </c>
      <c r="B25" s="15">
        <f>B22-B23</f>
        <v>2755788796</v>
      </c>
      <c r="C25" s="15">
        <f t="shared" ref="C25:G25" si="4">C22-C23</f>
        <v>2637273285</v>
      </c>
      <c r="D25" s="15">
        <f t="shared" si="4"/>
        <v>3071441822</v>
      </c>
      <c r="E25" s="15">
        <f t="shared" si="4"/>
        <v>2999226414</v>
      </c>
      <c r="F25" s="15">
        <f t="shared" si="4"/>
        <v>2601357448</v>
      </c>
      <c r="G25" s="15">
        <f t="shared" si="4"/>
        <v>2979477327</v>
      </c>
      <c r="H25" s="15">
        <f>H22-H23+H24</f>
        <v>3715039286</v>
      </c>
      <c r="I25" s="15">
        <f>I22-I23+I24</f>
        <v>3101833247</v>
      </c>
      <c r="J25" s="33"/>
      <c r="K25" s="33"/>
      <c r="L25" s="33"/>
    </row>
    <row r="26" spans="1:13" x14ac:dyDescent="0.25">
      <c r="A26" s="21"/>
      <c r="B26" s="15"/>
      <c r="C26" s="15"/>
      <c r="D26" s="15"/>
      <c r="E26" s="15"/>
      <c r="F26" s="15"/>
      <c r="G26" s="15"/>
      <c r="H26" s="15"/>
      <c r="I26" s="15"/>
      <c r="J26" s="33"/>
      <c r="K26" s="33"/>
      <c r="L26" s="33"/>
    </row>
    <row r="27" spans="1:13" x14ac:dyDescent="0.25">
      <c r="A27" s="43" t="s">
        <v>26</v>
      </c>
      <c r="B27" s="34">
        <f t="shared" ref="B27:I27" si="5">SUM(B28:B29)</f>
        <v>-676683910</v>
      </c>
      <c r="C27" s="34">
        <f t="shared" si="5"/>
        <v>-647215934</v>
      </c>
      <c r="D27" s="34">
        <f t="shared" si="5"/>
        <v>-754661857</v>
      </c>
      <c r="E27" s="34">
        <f t="shared" si="5"/>
        <v>-746038116</v>
      </c>
      <c r="F27" s="34">
        <f t="shared" si="5"/>
        <v>-642336518</v>
      </c>
      <c r="G27" s="34">
        <f t="shared" si="5"/>
        <v>-736866488</v>
      </c>
      <c r="H27" s="34">
        <f t="shared" si="5"/>
        <v>-904303185</v>
      </c>
      <c r="I27" s="34">
        <f t="shared" si="5"/>
        <v>-762253619</v>
      </c>
      <c r="J27" s="33"/>
      <c r="K27" s="33"/>
      <c r="L27" s="33"/>
    </row>
    <row r="28" spans="1:13" x14ac:dyDescent="0.25">
      <c r="A28" s="43" t="s">
        <v>60</v>
      </c>
      <c r="B28" s="34">
        <v>-676773633</v>
      </c>
      <c r="C28" s="34">
        <v>-646473592</v>
      </c>
      <c r="D28" s="34">
        <v>-744020180</v>
      </c>
      <c r="E28" s="37">
        <v>-784636004</v>
      </c>
      <c r="F28" s="34">
        <v>-681815000</v>
      </c>
      <c r="G28" s="34">
        <v>-782298126</v>
      </c>
      <c r="H28" s="34">
        <v>-919968204</v>
      </c>
      <c r="I28" s="34">
        <v>-755077750</v>
      </c>
      <c r="J28" s="33"/>
      <c r="K28" s="33"/>
      <c r="L28" s="33"/>
    </row>
    <row r="29" spans="1:13" x14ac:dyDescent="0.25">
      <c r="A29" s="43" t="s">
        <v>61</v>
      </c>
      <c r="B29" s="34">
        <v>89723</v>
      </c>
      <c r="C29" s="34">
        <v>-742342</v>
      </c>
      <c r="D29" s="34">
        <v>-10641677</v>
      </c>
      <c r="E29" s="37">
        <v>38597888</v>
      </c>
      <c r="F29" s="34">
        <v>39478482</v>
      </c>
      <c r="G29" s="34">
        <v>45431638</v>
      </c>
      <c r="H29" s="34">
        <v>15665019</v>
      </c>
      <c r="I29" s="34">
        <v>-7175869</v>
      </c>
      <c r="J29" s="33"/>
      <c r="K29" s="33"/>
      <c r="L29" s="33"/>
    </row>
    <row r="30" spans="1:13" x14ac:dyDescent="0.25">
      <c r="J30" s="33"/>
      <c r="K30" s="33"/>
      <c r="L30" s="33"/>
    </row>
    <row r="31" spans="1:13" s="4" customFormat="1" x14ac:dyDescent="0.25">
      <c r="A31" s="21" t="s">
        <v>62</v>
      </c>
      <c r="B31" s="15">
        <f t="shared" ref="B31:I31" si="6">B25+B27</f>
        <v>2079104886</v>
      </c>
      <c r="C31" s="15">
        <f t="shared" si="6"/>
        <v>1990057351</v>
      </c>
      <c r="D31" s="15">
        <f t="shared" si="6"/>
        <v>2316779965</v>
      </c>
      <c r="E31" s="15">
        <f t="shared" si="6"/>
        <v>2253188298</v>
      </c>
      <c r="F31" s="15">
        <f t="shared" si="6"/>
        <v>1959020930</v>
      </c>
      <c r="G31" s="15">
        <f t="shared" si="6"/>
        <v>2242610839</v>
      </c>
      <c r="H31" s="15">
        <f t="shared" si="6"/>
        <v>2810736101</v>
      </c>
      <c r="I31" s="15">
        <f t="shared" si="6"/>
        <v>2339579628</v>
      </c>
      <c r="J31" s="16"/>
      <c r="K31" s="16"/>
      <c r="L31" s="16"/>
    </row>
    <row r="32" spans="1:13" x14ac:dyDescent="0.25">
      <c r="A32" s="43"/>
      <c r="B32" s="34"/>
      <c r="C32" s="34"/>
      <c r="D32" s="34"/>
      <c r="E32" s="16"/>
      <c r="F32" s="33"/>
      <c r="G32" s="33"/>
      <c r="H32" s="33"/>
      <c r="I32" s="33"/>
      <c r="J32" s="33"/>
      <c r="K32" s="33"/>
      <c r="L32" s="33"/>
    </row>
    <row r="33" spans="1:12" s="30" customFormat="1" x14ac:dyDescent="0.25">
      <c r="A33" s="21" t="s">
        <v>27</v>
      </c>
      <c r="B33" s="41">
        <f>B31/('1'!B42/10)</f>
        <v>29.616878717948719</v>
      </c>
      <c r="C33" s="41">
        <f>C31/('1'!C42/10)</f>
        <v>21.806457933377164</v>
      </c>
      <c r="D33" s="41">
        <f>D31/('1'!D42/10)</f>
        <v>23.078715806985038</v>
      </c>
      <c r="E33" s="41">
        <f>E31/('1'!E42/10)</f>
        <v>20.404767578963384</v>
      </c>
      <c r="F33" s="41">
        <f>F31/('1'!F42/10)</f>
        <v>17.740801687305183</v>
      </c>
      <c r="G33" s="41">
        <f>G31/('1'!G42/10)</f>
        <v>20.308978606216368</v>
      </c>
      <c r="H33" s="41">
        <f>H31/('1'!H42/10)</f>
        <v>25.453894340572663</v>
      </c>
      <c r="I33" s="41">
        <f>I31/('1'!I42/10)</f>
        <v>21.187123412717817</v>
      </c>
      <c r="J33" s="42"/>
      <c r="K33" s="42"/>
      <c r="L33" s="42"/>
    </row>
    <row r="34" spans="1:12" x14ac:dyDescent="0.25">
      <c r="A34" s="21" t="s">
        <v>64</v>
      </c>
      <c r="B34" s="15"/>
      <c r="C34" s="15"/>
      <c r="D34" s="15">
        <v>20.98</v>
      </c>
      <c r="E34" s="15"/>
      <c r="F34" s="15"/>
      <c r="G34" s="15"/>
      <c r="H34" s="15"/>
      <c r="I34" s="15"/>
      <c r="J34" s="33"/>
      <c r="K34" s="33"/>
      <c r="L34" s="33"/>
    </row>
    <row r="35" spans="1:12" x14ac:dyDescent="0.25">
      <c r="A35" s="22" t="s">
        <v>63</v>
      </c>
      <c r="B35" s="34">
        <v>91260000</v>
      </c>
      <c r="C35" s="34">
        <v>91260000</v>
      </c>
      <c r="D35" s="34">
        <v>100386000</v>
      </c>
      <c r="E35" s="34">
        <v>100386000</v>
      </c>
      <c r="F35" s="34">
        <v>100386000</v>
      </c>
      <c r="G35" s="34">
        <v>100386000</v>
      </c>
      <c r="H35" s="34">
        <v>100386000</v>
      </c>
      <c r="I35" s="34">
        <v>100386000</v>
      </c>
      <c r="J35" s="33"/>
      <c r="K35" s="33"/>
      <c r="L35" s="33"/>
    </row>
    <row r="36" spans="1:12" x14ac:dyDescent="0.25">
      <c r="B36" s="32"/>
      <c r="C36" s="32"/>
      <c r="D36" s="32"/>
      <c r="E36" s="33"/>
      <c r="F36" s="33"/>
      <c r="G36" s="33"/>
      <c r="H36" s="33"/>
      <c r="I36" s="33"/>
      <c r="J36" s="33"/>
      <c r="K36" s="33"/>
      <c r="L36" s="33"/>
    </row>
    <row r="37" spans="1:12" x14ac:dyDescent="0.25">
      <c r="B37" s="32"/>
      <c r="C37" s="32"/>
      <c r="D37" s="32"/>
      <c r="E37" s="33"/>
      <c r="F37" s="33"/>
      <c r="G37" s="33"/>
      <c r="H37" s="33"/>
      <c r="I37" s="33"/>
      <c r="J37" s="33"/>
      <c r="K37" s="33"/>
      <c r="L37" s="33"/>
    </row>
    <row r="38" spans="1:12" x14ac:dyDescent="0.25">
      <c r="B38" s="32"/>
      <c r="C38" s="32"/>
      <c r="D38" s="32"/>
      <c r="E38" s="33"/>
      <c r="F38" s="33"/>
      <c r="G38" s="33"/>
      <c r="H38" s="33"/>
      <c r="I38" s="33"/>
      <c r="J38" s="33"/>
      <c r="K38" s="33"/>
      <c r="L38" s="33"/>
    </row>
    <row r="39" spans="1:12" x14ac:dyDescent="0.25">
      <c r="B39" s="32"/>
      <c r="C39" s="32"/>
      <c r="D39" s="32"/>
      <c r="E39" s="33"/>
      <c r="F39" s="33"/>
      <c r="G39" s="33"/>
      <c r="H39" s="33"/>
      <c r="I39" s="33"/>
      <c r="J39" s="33"/>
      <c r="K39" s="33"/>
      <c r="L39" s="33"/>
    </row>
    <row r="40" spans="1:12" x14ac:dyDescent="0.25">
      <c r="B40" s="32"/>
      <c r="C40" s="32"/>
      <c r="D40" s="32"/>
      <c r="E40" s="33"/>
      <c r="F40" s="33"/>
      <c r="G40" s="33"/>
      <c r="H40" s="33"/>
      <c r="I40" s="33"/>
      <c r="J40" s="33"/>
      <c r="K40" s="33"/>
      <c r="L40" s="33"/>
    </row>
    <row r="41" spans="1:12" x14ac:dyDescent="0.25">
      <c r="B41" s="32"/>
      <c r="C41" s="32"/>
      <c r="D41" s="32"/>
      <c r="E41" s="33"/>
      <c r="F41" s="33"/>
      <c r="G41" s="33"/>
      <c r="H41" s="33"/>
      <c r="I41" s="33"/>
      <c r="J41" s="33"/>
      <c r="K41" s="33"/>
      <c r="L41" s="33"/>
    </row>
    <row r="42" spans="1:12" x14ac:dyDescent="0.25">
      <c r="B42" s="32"/>
      <c r="C42" s="32"/>
      <c r="D42" s="32"/>
      <c r="E42" s="33"/>
      <c r="F42" s="33"/>
      <c r="G42" s="33"/>
      <c r="H42" s="33"/>
      <c r="I42" s="33"/>
      <c r="J42" s="33"/>
      <c r="K42" s="33"/>
      <c r="L42" s="33"/>
    </row>
    <row r="43" spans="1:12" x14ac:dyDescent="0.25">
      <c r="B43" s="32"/>
      <c r="C43" s="32"/>
      <c r="D43" s="32"/>
      <c r="E43" s="33"/>
      <c r="F43" s="33"/>
      <c r="G43" s="33"/>
      <c r="H43" s="33"/>
      <c r="I43" s="33"/>
      <c r="J43" s="33"/>
      <c r="K43" s="33"/>
      <c r="L43" s="33"/>
    </row>
    <row r="44" spans="1:12" x14ac:dyDescent="0.25">
      <c r="B44" s="32"/>
      <c r="C44" s="32"/>
      <c r="D44" s="32"/>
      <c r="E44" s="33"/>
      <c r="F44" s="33"/>
      <c r="G44" s="33"/>
      <c r="H44" s="33"/>
      <c r="I44" s="33"/>
      <c r="J44" s="33"/>
      <c r="K44" s="33"/>
      <c r="L44" s="33"/>
    </row>
    <row r="45" spans="1:12" x14ac:dyDescent="0.25">
      <c r="B45" s="32"/>
      <c r="C45" s="32"/>
      <c r="D45" s="32"/>
      <c r="E45" s="33"/>
      <c r="F45" s="33"/>
      <c r="G45" s="33"/>
      <c r="H45" s="33"/>
      <c r="I45" s="33"/>
      <c r="J45" s="33"/>
      <c r="K45" s="33"/>
      <c r="L45" s="33"/>
    </row>
    <row r="46" spans="1:12" x14ac:dyDescent="0.25">
      <c r="B46" s="32"/>
      <c r="C46" s="32"/>
      <c r="D46" s="32"/>
      <c r="E46" s="33"/>
      <c r="F46" s="33"/>
      <c r="G46" s="33"/>
      <c r="H46" s="33"/>
      <c r="I46" s="33"/>
      <c r="J46" s="33"/>
      <c r="K46" s="33"/>
      <c r="L46" s="33"/>
    </row>
    <row r="47" spans="1:12" x14ac:dyDescent="0.25">
      <c r="B47" s="32"/>
      <c r="C47" s="32"/>
      <c r="D47" s="32"/>
      <c r="E47" s="33"/>
      <c r="F47" s="33"/>
      <c r="G47" s="33"/>
      <c r="H47" s="33"/>
      <c r="I47" s="33"/>
      <c r="J47" s="33"/>
      <c r="K47" s="33"/>
      <c r="L47" s="33"/>
    </row>
    <row r="48" spans="1:12" x14ac:dyDescent="0.25">
      <c r="B48" s="32"/>
      <c r="C48" s="32"/>
      <c r="D48" s="32"/>
      <c r="E48" s="33"/>
      <c r="F48" s="33"/>
      <c r="G48" s="33"/>
      <c r="H48" s="33"/>
      <c r="I48" s="33"/>
      <c r="J48" s="33"/>
      <c r="K48" s="33"/>
      <c r="L48" s="33"/>
    </row>
    <row r="49" spans="1:12" x14ac:dyDescent="0.25">
      <c r="B49" s="32"/>
      <c r="C49" s="32"/>
      <c r="D49" s="32"/>
      <c r="E49" s="33"/>
      <c r="F49" s="33"/>
      <c r="G49" s="33"/>
      <c r="H49" s="33"/>
      <c r="I49" s="33"/>
      <c r="J49" s="33"/>
      <c r="K49" s="33"/>
      <c r="L49" s="33"/>
    </row>
    <row r="50" spans="1:12" x14ac:dyDescent="0.25">
      <c r="B50" s="32"/>
      <c r="C50" s="32"/>
      <c r="D50" s="32"/>
      <c r="E50" s="33"/>
      <c r="F50" s="33"/>
      <c r="G50" s="33"/>
      <c r="H50" s="33"/>
      <c r="I50" s="33"/>
      <c r="J50" s="33"/>
      <c r="K50" s="33"/>
      <c r="L50" s="33"/>
    </row>
    <row r="51" spans="1:12" x14ac:dyDescent="0.25">
      <c r="B51" s="32"/>
      <c r="C51" s="32"/>
      <c r="D51" s="32"/>
      <c r="E51" s="33"/>
      <c r="F51" s="33"/>
      <c r="G51" s="33"/>
      <c r="H51" s="33"/>
      <c r="I51" s="33"/>
      <c r="J51" s="33"/>
      <c r="K51" s="33"/>
      <c r="L51" s="33"/>
    </row>
    <row r="52" spans="1:12" x14ac:dyDescent="0.25">
      <c r="B52" s="32"/>
      <c r="C52" s="32"/>
      <c r="D52" s="32"/>
      <c r="E52" s="33"/>
      <c r="F52" s="33"/>
      <c r="G52" s="33"/>
      <c r="H52" s="33"/>
      <c r="I52" s="33"/>
      <c r="J52" s="33"/>
      <c r="K52" s="33"/>
      <c r="L52" s="33"/>
    </row>
    <row r="53" spans="1:12" x14ac:dyDescent="0.25">
      <c r="B53" s="32"/>
      <c r="C53" s="32"/>
      <c r="D53" s="32"/>
      <c r="E53" s="33"/>
      <c r="F53" s="33"/>
      <c r="G53" s="33"/>
      <c r="H53" s="33"/>
      <c r="I53" s="33"/>
      <c r="J53" s="33"/>
      <c r="K53" s="33"/>
      <c r="L53" s="33"/>
    </row>
    <row r="54" spans="1:12" x14ac:dyDescent="0.25">
      <c r="B54" s="32"/>
      <c r="C54" s="32"/>
      <c r="D54" s="32"/>
      <c r="E54" s="33"/>
      <c r="F54" s="33"/>
      <c r="G54" s="33"/>
      <c r="H54" s="33"/>
      <c r="I54" s="33"/>
      <c r="J54" s="33"/>
      <c r="K54" s="33"/>
      <c r="L54" s="33"/>
    </row>
    <row r="55" spans="1:12" x14ac:dyDescent="0.25">
      <c r="B55" s="32"/>
      <c r="C55" s="32"/>
      <c r="D55" s="32"/>
      <c r="E55" s="33"/>
      <c r="F55" s="33"/>
      <c r="G55" s="33"/>
      <c r="H55" s="33"/>
      <c r="I55" s="33"/>
      <c r="J55" s="33"/>
      <c r="K55" s="33"/>
      <c r="L55" s="33"/>
    </row>
    <row r="56" spans="1:12" x14ac:dyDescent="0.25">
      <c r="B56" s="32"/>
      <c r="C56" s="32"/>
      <c r="D56" s="32"/>
      <c r="E56" s="33"/>
      <c r="F56" s="33"/>
      <c r="G56" s="33"/>
      <c r="H56" s="33"/>
      <c r="I56" s="33"/>
      <c r="J56" s="33"/>
      <c r="K56" s="33"/>
      <c r="L56" s="33"/>
    </row>
    <row r="57" spans="1:12" x14ac:dyDescent="0.25">
      <c r="A57" s="4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J43"/>
  <sheetViews>
    <sheetView tabSelected="1" workbookViewId="0">
      <pane xSplit="1" ySplit="5" topLeftCell="B27" activePane="bottomRight" state="frozen"/>
      <selection pane="topRight" activeCell="B1" sqref="B1"/>
      <selection pane="bottomLeft" activeCell="A6" sqref="A6"/>
      <selection pane="bottomRight" activeCell="B43" sqref="B43"/>
    </sheetView>
  </sheetViews>
  <sheetFormatPr defaultRowHeight="15" x14ac:dyDescent="0.25"/>
  <cols>
    <col min="1" max="1" width="48.140625" style="22" customWidth="1"/>
    <col min="2" max="2" width="17" style="5" bestFit="1" customWidth="1"/>
    <col min="3" max="9" width="17" style="3" bestFit="1" customWidth="1"/>
    <col min="10" max="16384" width="9.140625" style="3"/>
  </cols>
  <sheetData>
    <row r="2" spans="1:9" ht="15.75" x14ac:dyDescent="0.25">
      <c r="A2" s="20" t="s">
        <v>77</v>
      </c>
      <c r="B2" s="2"/>
      <c r="C2" s="1"/>
    </row>
    <row r="3" spans="1:9" ht="15.75" x14ac:dyDescent="0.25">
      <c r="A3" s="20" t="s">
        <v>23</v>
      </c>
      <c r="B3" s="2"/>
      <c r="C3" s="1"/>
    </row>
    <row r="4" spans="1:9" ht="15.75" x14ac:dyDescent="0.25">
      <c r="A4" s="20" t="s">
        <v>1</v>
      </c>
      <c r="B4" s="2"/>
      <c r="C4" s="1"/>
    </row>
    <row r="5" spans="1:9" s="19" customFormat="1" ht="15.75" x14ac:dyDescent="0.25">
      <c r="A5" s="20"/>
      <c r="B5" s="18">
        <v>41090</v>
      </c>
      <c r="C5" s="17">
        <v>41455</v>
      </c>
      <c r="D5" s="17">
        <v>41820</v>
      </c>
      <c r="E5" s="17">
        <v>42185</v>
      </c>
      <c r="F5" s="17">
        <v>42551</v>
      </c>
      <c r="G5" s="17">
        <v>42916</v>
      </c>
      <c r="H5" s="17">
        <v>43281</v>
      </c>
      <c r="I5" s="18">
        <v>43646</v>
      </c>
    </row>
    <row r="6" spans="1:9" x14ac:dyDescent="0.25">
      <c r="A6" s="21" t="s">
        <v>11</v>
      </c>
    </row>
    <row r="7" spans="1:9" x14ac:dyDescent="0.25">
      <c r="A7" s="22" t="s">
        <v>65</v>
      </c>
      <c r="B7" s="5">
        <v>109305880148</v>
      </c>
      <c r="C7" s="5">
        <v>115699353361</v>
      </c>
      <c r="D7" s="3">
        <v>128762727581</v>
      </c>
      <c r="E7" s="3">
        <v>128465680955</v>
      </c>
      <c r="F7" s="3">
        <v>124715415845</v>
      </c>
      <c r="G7" s="3">
        <v>121582836460</v>
      </c>
      <c r="H7" s="3">
        <v>134926679435</v>
      </c>
      <c r="I7" s="3">
        <v>129749223479</v>
      </c>
    </row>
    <row r="8" spans="1:9" ht="15.75" x14ac:dyDescent="0.25">
      <c r="A8" s="23" t="s">
        <v>66</v>
      </c>
      <c r="B8" s="5">
        <v>-105663050056</v>
      </c>
      <c r="C8" s="5">
        <v>-116134313505</v>
      </c>
      <c r="D8" s="3">
        <v>-122371245187</v>
      </c>
      <c r="E8" s="3">
        <v>-122201474545</v>
      </c>
      <c r="F8" s="3">
        <v>-109303204798</v>
      </c>
      <c r="G8" s="3">
        <v>-123598176459</v>
      </c>
      <c r="H8" s="3">
        <v>-139788421016</v>
      </c>
      <c r="I8" s="3">
        <v>-139052525346</v>
      </c>
    </row>
    <row r="9" spans="1:9" x14ac:dyDescent="0.25">
      <c r="A9" s="22" t="s">
        <v>67</v>
      </c>
      <c r="B9" s="3">
        <v>53271635</v>
      </c>
      <c r="C9" s="3">
        <v>519806000</v>
      </c>
      <c r="D9" s="3">
        <v>425094895</v>
      </c>
      <c r="E9" s="3">
        <v>461291292</v>
      </c>
      <c r="F9" s="3">
        <v>604955810</v>
      </c>
      <c r="G9" s="6" t="s">
        <v>15</v>
      </c>
    </row>
    <row r="10" spans="1:9" x14ac:dyDescent="0.25">
      <c r="A10" s="22" t="s">
        <v>68</v>
      </c>
      <c r="B10" s="5">
        <v>1003092482</v>
      </c>
      <c r="C10" s="5">
        <v>1257643076</v>
      </c>
      <c r="D10" s="6" t="s">
        <v>15</v>
      </c>
      <c r="E10" s="6" t="s">
        <v>15</v>
      </c>
      <c r="F10" s="6" t="s">
        <v>15</v>
      </c>
      <c r="G10" s="6" t="s">
        <v>15</v>
      </c>
    </row>
    <row r="11" spans="1:9" x14ac:dyDescent="0.25">
      <c r="A11" s="22" t="s">
        <v>82</v>
      </c>
      <c r="B11" s="6" t="s">
        <v>15</v>
      </c>
      <c r="C11" s="6" t="s">
        <v>15</v>
      </c>
      <c r="D11" s="7">
        <v>1414920103</v>
      </c>
      <c r="E11" s="3">
        <v>1267929271</v>
      </c>
      <c r="F11" s="7">
        <v>1559331296</v>
      </c>
      <c r="G11" s="6" t="s">
        <v>15</v>
      </c>
    </row>
    <row r="12" spans="1:9" x14ac:dyDescent="0.25">
      <c r="A12" s="22" t="s">
        <v>69</v>
      </c>
      <c r="B12" s="5">
        <v>52620000</v>
      </c>
      <c r="C12" s="5">
        <v>83709650</v>
      </c>
      <c r="D12" s="7">
        <v>115983250</v>
      </c>
      <c r="E12" s="3">
        <v>162376550</v>
      </c>
      <c r="F12" s="7">
        <v>160056885</v>
      </c>
      <c r="G12" s="6" t="s">
        <v>15</v>
      </c>
    </row>
    <row r="13" spans="1:9" x14ac:dyDescent="0.25">
      <c r="A13" s="22" t="s">
        <v>71</v>
      </c>
      <c r="B13" s="5">
        <v>-231111</v>
      </c>
      <c r="C13" s="5">
        <v>-408127</v>
      </c>
      <c r="D13" s="7">
        <v>-559226</v>
      </c>
      <c r="E13" s="6">
        <v>-785297</v>
      </c>
      <c r="F13" s="7">
        <v>-976646</v>
      </c>
      <c r="G13" s="3">
        <v>-1876620</v>
      </c>
      <c r="H13" s="3">
        <v>-4137494</v>
      </c>
      <c r="I13" s="3">
        <v>-3183979</v>
      </c>
    </row>
    <row r="14" spans="1:9" x14ac:dyDescent="0.25">
      <c r="A14" s="22" t="s">
        <v>70</v>
      </c>
      <c r="B14" s="5">
        <v>-582973032</v>
      </c>
      <c r="C14" s="5">
        <v>-709526216</v>
      </c>
      <c r="D14" s="7">
        <v>-686363956</v>
      </c>
      <c r="E14" s="6">
        <v>-703024319</v>
      </c>
      <c r="F14" s="7">
        <v>-959826517</v>
      </c>
      <c r="G14" s="3">
        <v>-693361681</v>
      </c>
      <c r="H14" s="3">
        <v>-791065295</v>
      </c>
      <c r="I14" s="3">
        <v>-853281085</v>
      </c>
    </row>
    <row r="15" spans="1:9" x14ac:dyDescent="0.25">
      <c r="A15" s="24" t="s">
        <v>72</v>
      </c>
      <c r="B15" s="8">
        <f>SUM(B7:B14)</f>
        <v>4168610066</v>
      </c>
      <c r="C15" s="8">
        <f t="shared" ref="C15:D15" si="0">SUM(C7:C14)</f>
        <v>716264239</v>
      </c>
      <c r="D15" s="8">
        <f t="shared" si="0"/>
        <v>7660557460</v>
      </c>
      <c r="E15" s="8">
        <f>SUM(E7:E14)</f>
        <v>7451993907</v>
      </c>
      <c r="F15" s="8">
        <f>SUM(F7:F14)</f>
        <v>16775751875</v>
      </c>
      <c r="G15" s="8">
        <f>SUM(G7:G14)</f>
        <v>-2710578300</v>
      </c>
      <c r="H15" s="8">
        <f>SUM(H7:H14)</f>
        <v>-5656944370</v>
      </c>
      <c r="I15" s="8">
        <f>SUM(I7:I14)</f>
        <v>-10159766931</v>
      </c>
    </row>
    <row r="16" spans="1:9" x14ac:dyDescent="0.25">
      <c r="C16" s="5"/>
    </row>
    <row r="17" spans="1:10" x14ac:dyDescent="0.25">
      <c r="A17" s="21" t="s">
        <v>12</v>
      </c>
      <c r="C17" s="5"/>
      <c r="H17" s="7"/>
      <c r="I17" s="7"/>
    </row>
    <row r="18" spans="1:10" x14ac:dyDescent="0.25">
      <c r="A18" s="22" t="s">
        <v>73</v>
      </c>
      <c r="B18" s="5">
        <v>-229122083</v>
      </c>
      <c r="C18" s="5">
        <v>-174993103</v>
      </c>
      <c r="D18" s="3">
        <v>-136690932</v>
      </c>
      <c r="E18" s="3">
        <v>-170171247</v>
      </c>
      <c r="F18" s="3">
        <v>-147808433</v>
      </c>
      <c r="G18" s="7">
        <v>-85559785</v>
      </c>
      <c r="H18" s="7">
        <v>-48468332</v>
      </c>
      <c r="I18" s="7">
        <v>-75779115</v>
      </c>
    </row>
    <row r="19" spans="1:10" x14ac:dyDescent="0.25">
      <c r="A19" s="25" t="s">
        <v>22</v>
      </c>
      <c r="B19" s="6" t="s">
        <v>15</v>
      </c>
      <c r="C19" s="6" t="s">
        <v>15</v>
      </c>
      <c r="D19" s="6" t="s">
        <v>15</v>
      </c>
      <c r="E19" s="3">
        <v>4623631</v>
      </c>
      <c r="F19" s="6" t="s">
        <v>15</v>
      </c>
      <c r="G19" s="7">
        <v>-36236920</v>
      </c>
      <c r="H19" s="7">
        <v>-121590251</v>
      </c>
      <c r="I19" s="7">
        <v>-234489304</v>
      </c>
    </row>
    <row r="20" spans="1:10" x14ac:dyDescent="0.25">
      <c r="A20" s="25" t="s">
        <v>90</v>
      </c>
      <c r="B20" s="6" t="s">
        <v>15</v>
      </c>
      <c r="C20" s="6" t="s">
        <v>15</v>
      </c>
      <c r="D20" s="6" t="s">
        <v>15</v>
      </c>
      <c r="E20" s="6" t="s">
        <v>15</v>
      </c>
      <c r="F20" s="6" t="s">
        <v>15</v>
      </c>
      <c r="G20" s="7">
        <v>1034212820</v>
      </c>
      <c r="H20" s="7">
        <v>1122386888</v>
      </c>
      <c r="I20" s="7">
        <v>1633894919</v>
      </c>
    </row>
    <row r="21" spans="1:10" x14ac:dyDescent="0.25">
      <c r="A21" s="25" t="s">
        <v>82</v>
      </c>
      <c r="B21" s="6" t="s">
        <v>15</v>
      </c>
      <c r="C21" s="6" t="s">
        <v>15</v>
      </c>
      <c r="D21" s="6" t="s">
        <v>15</v>
      </c>
      <c r="E21" s="6" t="s">
        <v>15</v>
      </c>
      <c r="F21" s="6" t="s">
        <v>15</v>
      </c>
      <c r="G21" s="7">
        <v>1550221392</v>
      </c>
      <c r="H21" s="7">
        <v>1608548206</v>
      </c>
      <c r="I21" s="7">
        <v>1081055351</v>
      </c>
    </row>
    <row r="22" spans="1:10" x14ac:dyDescent="0.25">
      <c r="A22" s="22" t="s">
        <v>74</v>
      </c>
      <c r="B22" s="5">
        <v>4450</v>
      </c>
      <c r="C22" s="6" t="s">
        <v>15</v>
      </c>
      <c r="D22" s="3">
        <v>159000</v>
      </c>
      <c r="E22" s="3">
        <v>395660</v>
      </c>
      <c r="F22" s="3">
        <v>9123796</v>
      </c>
      <c r="G22" s="6" t="s">
        <v>15</v>
      </c>
      <c r="H22" s="7"/>
      <c r="I22" s="7"/>
    </row>
    <row r="23" spans="1:10" x14ac:dyDescent="0.25">
      <c r="A23" s="25" t="s">
        <v>99</v>
      </c>
      <c r="C23" s="6"/>
      <c r="G23" s="6"/>
      <c r="H23" s="7"/>
      <c r="I23" s="7">
        <v>-100000000</v>
      </c>
    </row>
    <row r="24" spans="1:10" x14ac:dyDescent="0.25">
      <c r="A24" s="22" t="s">
        <v>75</v>
      </c>
      <c r="B24" s="6" t="s">
        <v>15</v>
      </c>
      <c r="C24" s="5">
        <v>-239828826</v>
      </c>
      <c r="D24" s="3">
        <v>158296271</v>
      </c>
      <c r="E24" s="3">
        <v>-188701053</v>
      </c>
      <c r="F24" s="3">
        <v>-345512642</v>
      </c>
      <c r="G24" s="7">
        <v>-70000000</v>
      </c>
      <c r="H24" s="7"/>
      <c r="I24" s="7"/>
      <c r="J24" s="5"/>
    </row>
    <row r="25" spans="1:10" x14ac:dyDescent="0.25">
      <c r="A25" s="22" t="s">
        <v>76</v>
      </c>
      <c r="C25" s="5"/>
      <c r="D25" s="6" t="s">
        <v>15</v>
      </c>
      <c r="E25" s="6" t="s">
        <v>15</v>
      </c>
      <c r="F25" s="3">
        <v>780250</v>
      </c>
      <c r="G25" s="7">
        <v>-6992324114</v>
      </c>
      <c r="H25" s="7">
        <v>5423485320</v>
      </c>
      <c r="I25" s="7">
        <v>39794919</v>
      </c>
    </row>
    <row r="26" spans="1:10" x14ac:dyDescent="0.25">
      <c r="A26" s="22" t="s">
        <v>69</v>
      </c>
      <c r="B26" s="6" t="s">
        <v>15</v>
      </c>
      <c r="C26" s="6" t="s">
        <v>15</v>
      </c>
      <c r="D26" s="6" t="s">
        <v>15</v>
      </c>
      <c r="E26" s="6" t="s">
        <v>15</v>
      </c>
      <c r="F26" s="6" t="s">
        <v>15</v>
      </c>
      <c r="G26" s="7">
        <v>160056885</v>
      </c>
      <c r="H26" s="7">
        <v>264093858</v>
      </c>
      <c r="I26" s="7">
        <v>264093858</v>
      </c>
    </row>
    <row r="27" spans="1:10" x14ac:dyDescent="0.25">
      <c r="A27" s="22" t="s">
        <v>83</v>
      </c>
      <c r="B27" s="6" t="s">
        <v>15</v>
      </c>
      <c r="C27" s="6" t="s">
        <v>15</v>
      </c>
      <c r="D27" s="6" t="s">
        <v>15</v>
      </c>
      <c r="E27" s="6" t="s">
        <v>15</v>
      </c>
      <c r="F27" s="6" t="s">
        <v>15</v>
      </c>
      <c r="G27" s="7">
        <v>1737000</v>
      </c>
      <c r="H27" s="7"/>
      <c r="I27" s="7">
        <v>269637</v>
      </c>
    </row>
    <row r="28" spans="1:10" x14ac:dyDescent="0.25">
      <c r="A28" s="24" t="s">
        <v>20</v>
      </c>
      <c r="B28" s="9">
        <f>SUM(B18:B25)</f>
        <v>-229117633</v>
      </c>
      <c r="C28" s="9">
        <f>SUM(C18:C25)</f>
        <v>-414821929</v>
      </c>
      <c r="D28" s="9">
        <f>SUM(D18:D25)</f>
        <v>21764339</v>
      </c>
      <c r="E28" s="9">
        <f>SUM(E18:E25)</f>
        <v>-353853009</v>
      </c>
      <c r="F28" s="9">
        <f>SUM(F18:F25)</f>
        <v>-483417029</v>
      </c>
      <c r="G28" s="9">
        <f>SUM(G18:G27)</f>
        <v>-4437892722</v>
      </c>
      <c r="H28" s="9">
        <f>SUM(H18:H27)</f>
        <v>8248455689</v>
      </c>
      <c r="I28" s="9">
        <f>SUM(I18:I27)</f>
        <v>2608840265</v>
      </c>
    </row>
    <row r="29" spans="1:10" x14ac:dyDescent="0.25">
      <c r="C29" s="5"/>
    </row>
    <row r="30" spans="1:10" x14ac:dyDescent="0.25">
      <c r="A30" s="21" t="s">
        <v>13</v>
      </c>
      <c r="C30" s="5"/>
    </row>
    <row r="31" spans="1:10" x14ac:dyDescent="0.25">
      <c r="A31" s="22" t="s">
        <v>78</v>
      </c>
      <c r="B31" s="5">
        <v>-183065263</v>
      </c>
      <c r="C31" s="5">
        <v>-313910860</v>
      </c>
      <c r="D31" s="3">
        <v>-820804667</v>
      </c>
      <c r="E31" s="3">
        <v>-895004196</v>
      </c>
      <c r="F31" s="3">
        <v>-1101122806</v>
      </c>
      <c r="G31" s="3">
        <v>-1106141783</v>
      </c>
      <c r="H31" s="3">
        <v>-1212473135</v>
      </c>
      <c r="I31" s="3">
        <v>-1431312484</v>
      </c>
    </row>
    <row r="32" spans="1:10" x14ac:dyDescent="0.25">
      <c r="A32" s="22" t="s">
        <v>79</v>
      </c>
      <c r="B32" s="5">
        <v>18637370</v>
      </c>
      <c r="C32" s="5">
        <v>27792994</v>
      </c>
      <c r="D32" s="3">
        <v>40818968</v>
      </c>
      <c r="E32" s="3">
        <v>-6412766</v>
      </c>
      <c r="F32" s="3">
        <v>60117415</v>
      </c>
      <c r="G32" s="3">
        <v>211331077</v>
      </c>
      <c r="H32" s="3">
        <v>1420135</v>
      </c>
      <c r="I32" s="3">
        <v>-94688146</v>
      </c>
    </row>
    <row r="33" spans="1:9" s="10" customFormat="1" x14ac:dyDescent="0.25">
      <c r="A33" s="26" t="s">
        <v>17</v>
      </c>
      <c r="B33" s="9">
        <f t="shared" ref="B33:G33" si="1">SUM(B31:B32)</f>
        <v>-164427893</v>
      </c>
      <c r="C33" s="9">
        <f t="shared" si="1"/>
        <v>-286117866</v>
      </c>
      <c r="D33" s="9">
        <f t="shared" si="1"/>
        <v>-779985699</v>
      </c>
      <c r="E33" s="9">
        <f t="shared" si="1"/>
        <v>-901416962</v>
      </c>
      <c r="F33" s="9">
        <f t="shared" si="1"/>
        <v>-1041005391</v>
      </c>
      <c r="G33" s="9">
        <f t="shared" si="1"/>
        <v>-894810706</v>
      </c>
      <c r="H33" s="9">
        <f t="shared" ref="H33:I33" si="2">SUM(H31:H32)</f>
        <v>-1211053000</v>
      </c>
      <c r="I33" s="9">
        <f t="shared" si="2"/>
        <v>-1526000630</v>
      </c>
    </row>
    <row r="34" spans="1:9" x14ac:dyDescent="0.25">
      <c r="C34" s="5"/>
    </row>
    <row r="35" spans="1:9" x14ac:dyDescent="0.25">
      <c r="A35" s="27" t="s">
        <v>21</v>
      </c>
      <c r="B35" s="8">
        <f t="shared" ref="B35:G35" si="3">SUM(B15,B28,B33)</f>
        <v>3775064540</v>
      </c>
      <c r="C35" s="8">
        <f t="shared" si="3"/>
        <v>15324444</v>
      </c>
      <c r="D35" s="8">
        <f t="shared" si="3"/>
        <v>6902336100</v>
      </c>
      <c r="E35" s="12">
        <f t="shared" si="3"/>
        <v>6196723936</v>
      </c>
      <c r="F35" s="12">
        <f t="shared" si="3"/>
        <v>15251329455</v>
      </c>
      <c r="G35" s="12">
        <f t="shared" si="3"/>
        <v>-8043281728</v>
      </c>
      <c r="H35" s="12">
        <f t="shared" ref="H35:I35" si="4">SUM(H15,H28,H33)</f>
        <v>1380458319</v>
      </c>
      <c r="I35" s="12">
        <f t="shared" si="4"/>
        <v>-9076927296</v>
      </c>
    </row>
    <row r="36" spans="1:9" x14ac:dyDescent="0.25">
      <c r="C36" s="5"/>
    </row>
    <row r="37" spans="1:9" x14ac:dyDescent="0.25">
      <c r="A37" s="27" t="s">
        <v>80</v>
      </c>
      <c r="B37" s="11">
        <v>4424655573</v>
      </c>
      <c r="C37" s="8">
        <v>8199720113</v>
      </c>
      <c r="D37" s="8">
        <v>8215044557</v>
      </c>
      <c r="E37" s="11">
        <v>15117380657</v>
      </c>
      <c r="F37" s="11">
        <v>21314104593</v>
      </c>
      <c r="G37" s="12">
        <v>23642956880</v>
      </c>
      <c r="H37" s="12">
        <v>15599675152</v>
      </c>
      <c r="I37" s="12">
        <v>16980395148</v>
      </c>
    </row>
    <row r="38" spans="1:9" x14ac:dyDescent="0.25">
      <c r="C38" s="5"/>
    </row>
    <row r="39" spans="1:9" ht="15.75" thickBot="1" x14ac:dyDescent="0.3">
      <c r="A39" s="27" t="s">
        <v>81</v>
      </c>
      <c r="B39" s="13">
        <f t="shared" ref="B39" si="5">B35+B37</f>
        <v>8199720113</v>
      </c>
      <c r="C39" s="13">
        <f t="shared" ref="C39:G39" si="6">C35+C37</f>
        <v>8215044557</v>
      </c>
      <c r="D39" s="13">
        <f t="shared" si="6"/>
        <v>15117380657</v>
      </c>
      <c r="E39" s="13">
        <f t="shared" si="6"/>
        <v>21314104593</v>
      </c>
      <c r="F39" s="13">
        <f t="shared" si="6"/>
        <v>36565434048</v>
      </c>
      <c r="G39" s="13">
        <f t="shared" si="6"/>
        <v>15599675152</v>
      </c>
      <c r="H39" s="13">
        <f t="shared" ref="H39:I39" si="7">H35+H37</f>
        <v>16980133471</v>
      </c>
      <c r="I39" s="13">
        <f t="shared" si="7"/>
        <v>7903467852</v>
      </c>
    </row>
    <row r="40" spans="1:9" ht="15.75" thickTop="1" x14ac:dyDescent="0.25">
      <c r="B40" s="14"/>
      <c r="C40" s="14"/>
      <c r="D40" s="4"/>
    </row>
    <row r="41" spans="1:9" s="30" customFormat="1" x14ac:dyDescent="0.25">
      <c r="A41" s="28" t="s">
        <v>28</v>
      </c>
      <c r="B41" s="29">
        <f>B15/('1'!B42/10)</f>
        <v>59.381909772079773</v>
      </c>
      <c r="C41" s="29">
        <f>C15/('1'!C42/10)</f>
        <v>7.8486109905763755</v>
      </c>
      <c r="D41" s="29">
        <f>D15/('1'!D42/10)</f>
        <v>76.311014085629466</v>
      </c>
      <c r="E41" s="29">
        <f>E15/('1'!E42/10)</f>
        <v>67.484907411935382</v>
      </c>
      <c r="F41" s="29">
        <f>F15/('1'!F42/10)</f>
        <v>151.92042239682101</v>
      </c>
      <c r="G41" s="29">
        <f>G15/('1'!G42/10)</f>
        <v>-24.546869990925934</v>
      </c>
      <c r="H41" s="29">
        <f>H15/('1'!H42/10)</f>
        <v>-51.229022971330664</v>
      </c>
      <c r="I41" s="29">
        <f>I15/('1'!I42/10)</f>
        <v>-92.006372954939394</v>
      </c>
    </row>
    <row r="43" spans="1:9" ht="15.75" x14ac:dyDescent="0.25">
      <c r="A43" s="20"/>
      <c r="B43" s="15"/>
      <c r="C43" s="16"/>
      <c r="D43" s="1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L11" sqref="L11"/>
    </sheetView>
  </sheetViews>
  <sheetFormatPr defaultRowHeight="15" x14ac:dyDescent="0.25"/>
  <cols>
    <col min="1" max="1" width="9.140625" style="58"/>
    <col min="2" max="2" width="14.28515625" bestFit="1" customWidth="1"/>
  </cols>
  <sheetData>
    <row r="1" spans="1:7" s="58" customFormat="1" x14ac:dyDescent="0.25">
      <c r="A1" s="58" t="s">
        <v>91</v>
      </c>
      <c r="B1" s="58">
        <v>2013</v>
      </c>
      <c r="C1" s="58">
        <v>2014</v>
      </c>
      <c r="D1" s="58">
        <v>2015</v>
      </c>
      <c r="E1" s="58">
        <v>2016</v>
      </c>
      <c r="F1" s="58">
        <v>2017</v>
      </c>
      <c r="G1" s="58">
        <v>2018</v>
      </c>
    </row>
    <row r="2" spans="1:7" x14ac:dyDescent="0.25">
      <c r="A2" s="58" t="s">
        <v>92</v>
      </c>
      <c r="B2" s="57">
        <f>'2'!C31/'1'!C24</f>
        <v>8.2047263243078677E-2</v>
      </c>
      <c r="C2" s="57">
        <f>'2'!D31/'1'!D24</f>
        <v>7.3880125187869156E-2</v>
      </c>
      <c r="D2" s="57">
        <f>'2'!E31/'1'!E24</f>
        <v>5.4356414193481514E-2</v>
      </c>
      <c r="E2" s="57">
        <f>'2'!F31/'1'!F24</f>
        <v>3.6375898989260268E-2</v>
      </c>
      <c r="F2" s="57">
        <f>'2'!G31/'1'!G24</f>
        <v>3.7976250520124114E-2</v>
      </c>
      <c r="G2" s="57">
        <f>'2'!H31/'1'!H24</f>
        <v>4.9466275897468978E-2</v>
      </c>
    </row>
    <row r="3" spans="1:7" x14ac:dyDescent="0.25">
      <c r="A3" s="58" t="s">
        <v>93</v>
      </c>
      <c r="B3" s="57">
        <f>'2'!C31/'1'!C47</f>
        <v>0.1969197932094256</v>
      </c>
      <c r="C3" s="57">
        <f>'2'!D31/'1'!D47</f>
        <v>0.19471544432725546</v>
      </c>
      <c r="D3" s="57">
        <f>'2'!E31/'1'!E47</f>
        <v>0.14921985858051415</v>
      </c>
      <c r="E3" s="57">
        <f>'2'!F31/'1'!F47</f>
        <v>0.12368502084893977</v>
      </c>
      <c r="F3" s="57">
        <f>'2'!G31/'1'!G47</f>
        <v>0.12162671136858376</v>
      </c>
      <c r="G3" s="57">
        <f>'2'!H31/'1'!H47</f>
        <v>0.14942845929250828</v>
      </c>
    </row>
    <row r="4" spans="1:7" x14ac:dyDescent="0.25">
      <c r="A4" s="58" t="s">
        <v>94</v>
      </c>
      <c r="B4" s="57">
        <v>0</v>
      </c>
      <c r="C4" s="57">
        <v>1</v>
      </c>
      <c r="D4" s="57">
        <v>2</v>
      </c>
      <c r="E4" s="57">
        <v>3</v>
      </c>
      <c r="F4" s="57">
        <v>4</v>
      </c>
      <c r="G4" s="57">
        <v>5</v>
      </c>
    </row>
    <row r="5" spans="1:7" x14ac:dyDescent="0.25">
      <c r="A5" s="58" t="s">
        <v>95</v>
      </c>
      <c r="B5" s="57">
        <f>'1'!C23/'1'!C32</f>
        <v>1.1069341453469614</v>
      </c>
      <c r="C5" s="57">
        <f>'1'!D23/'1'!D32</f>
        <v>1.1184402802628817</v>
      </c>
      <c r="D5" s="57">
        <f>'1'!E23/'1'!E32</f>
        <v>1.0911987400973664</v>
      </c>
      <c r="E5" s="57">
        <f>'1'!F23/'1'!F32</f>
        <v>0.90504674218964687</v>
      </c>
      <c r="F5" s="57">
        <f>'1'!G23/'1'!G32</f>
        <v>1.1057473835819602</v>
      </c>
      <c r="G5" s="57">
        <f>'1'!H23/'1'!H32</f>
        <v>1.1546777366828511</v>
      </c>
    </row>
    <row r="6" spans="1:7" x14ac:dyDescent="0.25">
      <c r="A6" s="58" t="s">
        <v>96</v>
      </c>
      <c r="B6" s="57">
        <f>'2'!C31/'2'!C10</f>
        <v>1.2074089908315868</v>
      </c>
      <c r="C6" s="57">
        <f>'2'!D31/'2'!D10</f>
        <v>1.2966671096144742</v>
      </c>
      <c r="D6" s="57">
        <f>'2'!E31/'2'!E10</f>
        <v>1.0504124948913975</v>
      </c>
      <c r="E6" s="57">
        <f>'2'!F31/'2'!F10</f>
        <v>1.4322384367882375</v>
      </c>
      <c r="F6" s="57">
        <f>'2'!G31/'2'!G10</f>
        <v>1.3685881793499961</v>
      </c>
      <c r="G6" s="57">
        <f>'2'!H31/'2'!H10</f>
        <v>1.6718418734485905</v>
      </c>
    </row>
    <row r="7" spans="1:7" x14ac:dyDescent="0.25">
      <c r="A7" s="58" t="s">
        <v>97</v>
      </c>
      <c r="B7" s="57">
        <f>'2'!C19/'2'!C10</f>
        <v>0.67737087051534439</v>
      </c>
      <c r="C7" s="57">
        <f>'2'!D19/'2'!D10</f>
        <v>0.70311203698589997</v>
      </c>
      <c r="D7" s="57">
        <f>'2'!E19/'2'!E10</f>
        <v>0.54389499905435579</v>
      </c>
      <c r="E7" s="57">
        <f>'2'!F19/'2'!F10</f>
        <v>0.24148689931680747</v>
      </c>
      <c r="F7" s="57">
        <f>'2'!G19/'2'!G10</f>
        <v>0.19336692100765807</v>
      </c>
      <c r="G7" s="57">
        <f>'2'!H19/'2'!H10</f>
        <v>0.36147655008835661</v>
      </c>
    </row>
    <row r="8" spans="1:7" x14ac:dyDescent="0.25">
      <c r="A8" s="58" t="s">
        <v>98</v>
      </c>
      <c r="B8" s="57">
        <f>'2'!C31/'1'!C47</f>
        <v>0.1969197932094256</v>
      </c>
      <c r="C8" s="57">
        <f>'2'!D31/'1'!D47</f>
        <v>0.19471544432725546</v>
      </c>
      <c r="D8" s="57">
        <f>'2'!E31/'1'!E47</f>
        <v>0.14921985858051415</v>
      </c>
      <c r="E8" s="57">
        <f>'2'!F31/'1'!F47</f>
        <v>0.12368502084893977</v>
      </c>
      <c r="F8" s="57">
        <f>'2'!G31/'1'!G47</f>
        <v>0.12162671136858376</v>
      </c>
      <c r="G8" s="57">
        <f>'2'!H31/'1'!H47</f>
        <v>0.14942845929250828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Rakibul Hossen</dc:creator>
  <cp:lastModifiedBy>Anik</cp:lastModifiedBy>
  <dcterms:created xsi:type="dcterms:W3CDTF">2017-04-17T04:07:28Z</dcterms:created>
  <dcterms:modified xsi:type="dcterms:W3CDTF">2020-04-11T15:28:35Z</dcterms:modified>
</cp:coreProperties>
</file>