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48" i="3" l="1"/>
  <c r="G39" i="3"/>
  <c r="G22" i="3"/>
  <c r="G7" i="3"/>
  <c r="G35" i="2"/>
  <c r="G27" i="2"/>
  <c r="G33" i="2" s="1"/>
  <c r="G26" i="2"/>
  <c r="G14" i="2"/>
  <c r="G7" i="2"/>
  <c r="G6" i="2" s="1"/>
  <c r="G39" i="1"/>
  <c r="G48" i="1" s="1"/>
  <c r="G28" i="1"/>
  <c r="G25" i="1"/>
  <c r="G17" i="1"/>
  <c r="G14" i="1"/>
  <c r="G10" i="1"/>
  <c r="G7" i="1"/>
  <c r="G6" i="3" l="1"/>
  <c r="G57" i="3" s="1"/>
  <c r="G38" i="2"/>
  <c r="G39" i="2" s="1"/>
  <c r="G24" i="1"/>
  <c r="G6" i="1"/>
  <c r="C27" i="2"/>
  <c r="D27" i="2"/>
  <c r="E27" i="2"/>
  <c r="F27" i="2"/>
  <c r="B27" i="2"/>
  <c r="G53" i="3" l="1"/>
  <c r="G56" i="3" s="1"/>
  <c r="C35" i="2"/>
  <c r="D35" i="2"/>
  <c r="E35" i="2"/>
  <c r="F35" i="2"/>
  <c r="B35" i="2"/>
  <c r="B48" i="3" l="1"/>
  <c r="C48" i="3"/>
  <c r="D48" i="3"/>
  <c r="E48" i="3"/>
  <c r="F48" i="3"/>
  <c r="D37" i="1"/>
  <c r="E37" i="1" l="1"/>
  <c r="F37" i="1"/>
  <c r="F28" i="1" s="1"/>
  <c r="F25" i="1" s="1"/>
  <c r="C39" i="3"/>
  <c r="B39" i="3"/>
  <c r="C22" i="3"/>
  <c r="D7" i="3"/>
  <c r="E7" i="3"/>
  <c r="F7" i="3"/>
  <c r="B7" i="3"/>
  <c r="C7" i="3"/>
  <c r="B37" i="1"/>
  <c r="B28" i="1" s="1"/>
  <c r="C37" i="1"/>
  <c r="C28" i="1" s="1"/>
  <c r="C25" i="1" s="1"/>
  <c r="B7" i="1"/>
  <c r="B10" i="1"/>
  <c r="B14" i="1"/>
  <c r="B17" i="1"/>
  <c r="B39" i="1"/>
  <c r="B48" i="1" s="1"/>
  <c r="F39" i="3"/>
  <c r="E39" i="3"/>
  <c r="D39" i="3"/>
  <c r="E22" i="3"/>
  <c r="D22" i="3"/>
  <c r="B22" i="3"/>
  <c r="F22" i="3"/>
  <c r="F14" i="2"/>
  <c r="E14" i="2"/>
  <c r="D14" i="2"/>
  <c r="C14" i="2"/>
  <c r="B14" i="2"/>
  <c r="F7" i="2"/>
  <c r="F7" i="4" s="1"/>
  <c r="E7" i="2"/>
  <c r="E7" i="4" s="1"/>
  <c r="D7" i="2"/>
  <c r="D7" i="4" s="1"/>
  <c r="C7" i="2"/>
  <c r="C7" i="4" s="1"/>
  <c r="B7" i="2"/>
  <c r="F39" i="1"/>
  <c r="F48" i="1" s="1"/>
  <c r="E39" i="1"/>
  <c r="E48" i="1" s="1"/>
  <c r="D39" i="1"/>
  <c r="D48" i="1" s="1"/>
  <c r="C39" i="1"/>
  <c r="C48" i="1" s="1"/>
  <c r="E28" i="1"/>
  <c r="E25" i="1" s="1"/>
  <c r="E24" i="1" s="1"/>
  <c r="D28" i="1"/>
  <c r="D25" i="1" s="1"/>
  <c r="F17" i="1"/>
  <c r="E17" i="1"/>
  <c r="D17" i="1"/>
  <c r="C17" i="1"/>
  <c r="F14" i="1"/>
  <c r="E14" i="1"/>
  <c r="D14" i="1"/>
  <c r="C14" i="1"/>
  <c r="F10" i="1"/>
  <c r="E10" i="1"/>
  <c r="D10" i="1"/>
  <c r="C10" i="1"/>
  <c r="F7" i="1"/>
  <c r="F6" i="1" s="1"/>
  <c r="E7" i="1"/>
  <c r="E6" i="1" s="1"/>
  <c r="D7" i="1"/>
  <c r="C7" i="1"/>
  <c r="C6" i="1" s="1"/>
  <c r="D24" i="1" l="1"/>
  <c r="C24" i="1"/>
  <c r="D6" i="1"/>
  <c r="F24" i="1"/>
  <c r="E6" i="2"/>
  <c r="E26" i="2" s="1"/>
  <c r="D6" i="2"/>
  <c r="D26" i="2" s="1"/>
  <c r="F6" i="2"/>
  <c r="F26" i="2" s="1"/>
  <c r="C6" i="2"/>
  <c r="C26" i="2" s="1"/>
  <c r="B7" i="4"/>
  <c r="B6" i="2"/>
  <c r="B26" i="2" s="1"/>
  <c r="B25" i="1"/>
  <c r="B24" i="1" s="1"/>
  <c r="B6" i="1"/>
  <c r="C6" i="3"/>
  <c r="C57" i="3" s="1"/>
  <c r="D6" i="3"/>
  <c r="B6" i="3"/>
  <c r="E6" i="3"/>
  <c r="F6" i="3"/>
  <c r="C33" i="2" l="1"/>
  <c r="C8" i="4"/>
  <c r="F33" i="2"/>
  <c r="F8" i="4"/>
  <c r="B33" i="2"/>
  <c r="B8" i="4"/>
  <c r="D33" i="2"/>
  <c r="D38" i="2" s="1"/>
  <c r="D8" i="4"/>
  <c r="E33" i="2"/>
  <c r="E8" i="4"/>
  <c r="C53" i="3"/>
  <c r="C56" i="3" s="1"/>
  <c r="B38" i="2"/>
  <c r="B9" i="4" s="1"/>
  <c r="E38" i="2"/>
  <c r="F38" i="2"/>
  <c r="E53" i="3"/>
  <c r="E56" i="3" s="1"/>
  <c r="E57" i="3"/>
  <c r="C38" i="2"/>
  <c r="D53" i="3"/>
  <c r="D56" i="3" s="1"/>
  <c r="D57" i="3"/>
  <c r="F53" i="3"/>
  <c r="F56" i="3" s="1"/>
  <c r="F57" i="3"/>
  <c r="B53" i="3"/>
  <c r="B56" i="3" s="1"/>
  <c r="B57" i="3"/>
  <c r="D39" i="2" l="1"/>
  <c r="D9" i="4"/>
  <c r="D10" i="4"/>
  <c r="D11" i="4"/>
  <c r="F9" i="4"/>
  <c r="F10" i="4"/>
  <c r="F11" i="4"/>
  <c r="C9" i="4"/>
  <c r="C10" i="4"/>
  <c r="C11" i="4"/>
  <c r="E39" i="2"/>
  <c r="E9" i="4"/>
  <c r="E10" i="4"/>
  <c r="E11" i="4"/>
  <c r="B39" i="2"/>
  <c r="B11" i="4"/>
  <c r="B10" i="4"/>
  <c r="C39" i="2"/>
  <c r="F39" i="2"/>
</calcChain>
</file>

<file path=xl/sharedStrings.xml><?xml version="1.0" encoding="utf-8"?>
<sst xmlns="http://schemas.openxmlformats.org/spreadsheetml/2006/main" count="149" uniqueCount="142">
  <si>
    <t>As at 31 December</t>
  </si>
  <si>
    <t>PROPERTY AND ASSETS</t>
  </si>
  <si>
    <t>Cash</t>
  </si>
  <si>
    <t>In hand(including foreign currencies)</t>
  </si>
  <si>
    <t>Balance with Banglasesh Bank and its bank(s)</t>
  </si>
  <si>
    <t>Balance with other banks and financial Institutions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</si>
  <si>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</si>
  <si>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</si>
  <si>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</si>
  <si>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</si>
  <si>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</si>
  <si>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</si>
  <si>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 and advances</t>
  </si>
  <si>
    <t>Loan,cash credits,overdrafts,etc</t>
  </si>
  <si>
    <t>Bills purchased and discontinued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</si>
  <si>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</si>
  <si>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</si>
  <si>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</si>
  <si>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</si>
  <si>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</si>
  <si>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bank,financial instititions and agents</t>
  </si>
  <si>
    <t>Deposits and other accounts</t>
  </si>
  <si>
    <t>Current deposits</t>
  </si>
  <si>
    <t>Demand deposits</t>
  </si>
  <si>
    <t>Bills payable</t>
  </si>
  <si>
    <t>Savings bank deposits</t>
  </si>
  <si>
    <t>Short-term deposits</t>
  </si>
  <si>
    <t>Fixed deposits</t>
  </si>
  <si>
    <t>Bearer certificate of deposits</t>
  </si>
  <si>
    <t>Other liabilities</t>
  </si>
  <si>
    <t>Non-Controlling Interest</t>
  </si>
  <si>
    <t>Capital/Shareholders' Equity</t>
  </si>
  <si>
    <t>Paid-up capital</t>
  </si>
  <si>
    <t>Statutory reserve</t>
  </si>
  <si>
    <t>FOREX Gain/Loss</t>
  </si>
  <si>
    <t>Dividend Equalisation Reserve</t>
  </si>
  <si>
    <t>Retained earnings</t>
  </si>
  <si>
    <t>OPERATING INCOME</t>
  </si>
  <si>
    <t>Interest Income</t>
  </si>
  <si>
    <t>Interest paid on deposit,borrowings,etc</t>
  </si>
  <si>
    <t>Net Interest income</t>
  </si>
  <si>
    <t>Investment income</t>
  </si>
  <si>
    <t>Commission,exchange,and brokerage</t>
  </si>
  <si>
    <t>Other income</t>
  </si>
  <si>
    <t>OPERATING EXPENSES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</si>
  <si>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</si>
  <si>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</si>
  <si>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</si>
  <si>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</si>
  <si>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</si>
  <si>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</si>
  <si>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</si>
  <si>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</si>
  <si>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</si>
  <si>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</si>
  <si>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</si>
  <si>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Provision for diminution in value of investment</t>
  </si>
  <si>
    <t>Profit before taxation(c-d)</t>
  </si>
  <si>
    <t>Provision for taxation</t>
  </si>
  <si>
    <t>Current tax</t>
  </si>
  <si>
    <t>Deferred tax</t>
  </si>
  <si>
    <t>Net profit after taxation</t>
  </si>
  <si>
    <t>Earnings per share (EPS)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</si>
  <si>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</si>
  <si>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</si>
  <si>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</si>
  <si>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</si>
  <si>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</si>
  <si>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</si>
  <si>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</si>
  <si>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</si>
  <si>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suppliers</t>
  </si>
  <si>
    <t>Income tax paid</t>
  </si>
  <si>
    <t>Receipts from other operating activities</t>
  </si>
  <si>
    <t>Payment for other operating activities</t>
  </si>
  <si>
    <t>Operating Profit before changes in operating assets &amp; liabilities</t>
  </si>
  <si>
    <t xml:space="preserve">Increase / (Decrease) in operating assets and liabilities </t>
  </si>
  <si>
    <t>Treasury Bills</t>
  </si>
  <si>
    <t>Statutory deposit</t>
  </si>
  <si>
    <t>Deposit from other banks</t>
  </si>
  <si>
    <t>Deposit from customers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</si>
  <si>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</si>
  <si>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</si>
  <si>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</si>
  <si>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</si>
  <si>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</si>
  <si>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</si>
  <si>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</si>
  <si>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</si>
  <si>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</si>
  <si>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</si>
  <si>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 xml:space="preserve">Net cash from/(used in) operating activities </t>
  </si>
  <si>
    <t>Dividend Received</t>
  </si>
  <si>
    <t>Interest Received</t>
  </si>
  <si>
    <t>Purchase of property,plant,and equipment</t>
  </si>
  <si>
    <t>Net cash from/(used) in investing activities</t>
  </si>
  <si>
    <t>Increase in long-term borrowing</t>
  </si>
  <si>
    <t>Decrease in long-term borrowing</t>
  </si>
  <si>
    <t>Dividend paid</t>
  </si>
  <si>
    <t>Net cash from/(used) in financng activities</t>
  </si>
  <si>
    <t>Jamuna Bank Limited</t>
  </si>
  <si>
    <t>Other deposits</t>
  </si>
  <si>
    <t>Minority Interest</t>
  </si>
  <si>
    <t>Other Reserve</t>
  </si>
  <si>
    <t>Provision for Loans and Advances</t>
  </si>
  <si>
    <t>Provision for Off-Balance Sheet Exposures</t>
  </si>
  <si>
    <t>Other provisions</t>
  </si>
  <si>
    <t>Contribution to Jamuna Bank Foundation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</si>
  <si>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</si>
  <si>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</si>
  <si>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</si>
  <si>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</si>
  <si>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</si>
  <si>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Sale of property,plant,and equipment</t>
  </si>
  <si>
    <t>Issue of Subordinated Bond</t>
  </si>
  <si>
    <t>Net Assets Value per Share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</si>
  <si>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</si>
  <si>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</si>
  <si>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</si>
  <si>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</si>
  <si>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</si>
  <si>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</si>
  <si>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</si>
  <si>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</si>
  <si>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</si>
  <si>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Consolidated Balance Sheet</t>
  </si>
  <si>
    <t>Consolidated Cash Flows</t>
  </si>
  <si>
    <t>Consolidated Income Statement</t>
  </si>
  <si>
    <t>Subordinated Bond</t>
  </si>
  <si>
    <t>Non-controlling interest</t>
  </si>
  <si>
    <t>Shares to calculate NAVPS</t>
  </si>
  <si>
    <t>Operating Profit</t>
  </si>
  <si>
    <t>Total Provisions</t>
  </si>
  <si>
    <t>Shares to calculate EPS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</si>
  <si>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</si>
  <si>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</si>
  <si>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</si>
  <si>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</si>
  <si>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</si>
  <si>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</si>
  <si>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Foreign currency deposit</t>
  </si>
  <si>
    <t>Cash payment to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</si>
</sst>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0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4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10" fontId="0" fillId="0" borderId="0" xfId="2" applyNumberFormat="1" applyFont="1"/>
    <xf numFmtId="2" fontId="2" fillId="0" borderId="0" xfId="0" applyNumberFormat="1" applyFont="1"/>
    <xf numFmtId="164" fontId="0" fillId="0" borderId="0" xfId="0" applyNumberFormat="1"/>
    <xf numFmtId="0" fontId="3" fillId="0" borderId="0" xfId="0" applyFont="1"/>
    <xf numFmtId="1" fontId="3" fillId="0" borderId="0" xfId="1" applyNumberFormat="1" applyFont="1" applyAlignment="1">
      <alignment horizontal="center"/>
    </xf>
    <xf numFmtId="10" fontId="0" fillId="0" borderId="0" xfId="0" applyNumberFormat="1"/>
    <xf numFmtId="0" fontId="0" fillId="2" borderId="0" xfId="0" applyFill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164" fontId="2" fillId="0" borderId="0" xfId="2" applyNumberFormat="1" applyFont="1"/>
    <xf numFmtId="164" fontId="0" fillId="0" borderId="0" xfId="0" applyNumberFormat="1" applyFill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24" sqref="G24"/>
    </sheetView>
  </sheetViews>
  <sheetFormatPr defaultRowHeight="15" x14ac:dyDescent="0.25"/>
  <cols>
    <col min="1" max="1" width="55.42578125" bestFit="1" customWidth="1"/>
    <col min="2" max="3" width="18" bestFit="1" customWidth="1"/>
    <col min="4" max="4" width="15.5703125" bestFit="1" customWidth="1"/>
    <col min="5" max="6" width="18" bestFit="1" customWidth="1"/>
    <col min="7" max="7" width="18.42578125" customWidth="1"/>
  </cols>
  <sheetData>
    <row r="2" spans="1:8" x14ac:dyDescent="0.25">
      <c r="A2" s="2" t="s">
        <v>100</v>
      </c>
    </row>
    <row r="3" spans="1:8" x14ac:dyDescent="0.25">
      <c r="A3" s="2" t="s">
        <v>125</v>
      </c>
    </row>
    <row r="4" spans="1:8" x14ac:dyDescent="0.25">
      <c r="A4" t="s">
        <v>0</v>
      </c>
    </row>
    <row r="5" spans="1:8" x14ac:dyDescent="0.25">
      <c r="B5" s="24">
        <v>2013</v>
      </c>
      <c r="C5" s="24">
        <v>2014</v>
      </c>
      <c r="D5" s="24">
        <v>2015</v>
      </c>
      <c r="E5" s="24">
        <v>2016</v>
      </c>
      <c r="F5" s="24">
        <v>2017</v>
      </c>
      <c r="G5" s="24">
        <v>2018</v>
      </c>
      <c r="H5" s="24"/>
    </row>
    <row r="6" spans="1:8" x14ac:dyDescent="0.25">
      <c r="A6" s="25" t="s">
        <v>1</v>
      </c>
      <c r="B6" s="3">
        <f>B7+B10+B14+B17+B13+B20+B21+B22</f>
        <v>115121755753</v>
      </c>
      <c r="C6" s="3">
        <f t="shared" ref="C6:G6" si="0">C7+C10+C14+C17+C13+C20+C21+C22</f>
        <v>139895425330</v>
      </c>
      <c r="D6" s="3">
        <f t="shared" si="0"/>
        <v>143434017010</v>
      </c>
      <c r="E6" s="3">
        <f t="shared" si="0"/>
        <v>169180315689</v>
      </c>
      <c r="F6" s="3">
        <f t="shared" si="0"/>
        <v>197669198952</v>
      </c>
      <c r="G6" s="3">
        <f t="shared" si="0"/>
        <v>225540085689</v>
      </c>
    </row>
    <row r="7" spans="1:8" s="2" customFormat="1" x14ac:dyDescent="0.25">
      <c r="A7" s="26" t="s">
        <v>2</v>
      </c>
      <c r="B7" s="3">
        <f t="shared" ref="B7:G7" si="1">B8+B9</f>
        <v>6650538889</v>
      </c>
      <c r="C7" s="3">
        <f t="shared" si="1"/>
        <v>10040992726</v>
      </c>
      <c r="D7" s="3">
        <f t="shared" si="1"/>
        <v>11807420437</v>
      </c>
      <c r="E7" s="3">
        <f t="shared" si="1"/>
        <v>10460741393</v>
      </c>
      <c r="F7" s="3">
        <f t="shared" si="1"/>
        <v>11483138073</v>
      </c>
      <c r="G7" s="3">
        <f t="shared" si="1"/>
        <v>11938932885</v>
      </c>
    </row>
    <row r="8" spans="1:8" x14ac:dyDescent="0.25">
      <c r="A8" t="s">
        <v>3</v>
      </c>
      <c r="B8" s="5">
        <v>1272539018</v>
      </c>
      <c r="C8" s="5">
        <v>1246746019</v>
      </c>
      <c r="D8" s="6">
        <v>1435720629</v>
      </c>
      <c r="E8" s="6">
        <v>1679484758</v>
      </c>
      <c r="F8" s="5">
        <v>1837675045</v>
      </c>
      <c r="G8" s="5">
        <v>2428471839</v>
      </c>
    </row>
    <row r="9" spans="1:8" x14ac:dyDescent="0.25">
      <c r="A9" t="s">
        <v>4</v>
      </c>
      <c r="B9" s="5">
        <v>5377999871</v>
      </c>
      <c r="C9" s="5">
        <v>8794246707</v>
      </c>
      <c r="D9" s="5">
        <v>10371699808</v>
      </c>
      <c r="E9" s="5">
        <v>8781256635</v>
      </c>
      <c r="F9" s="5">
        <v>9645463028</v>
      </c>
      <c r="G9" s="5">
        <v>9510461046</v>
      </c>
    </row>
    <row r="10" spans="1:8" s="2" customFormat="1" x14ac:dyDescent="0.25">
      <c r="A10" s="26" t="s">
        <v>5</v>
      </c>
      <c r="B10" s="3">
        <f t="shared" ref="B10:G10" si="2">B11+B12</f>
        <v>4278967438</v>
      </c>
      <c r="C10" s="3">
        <f t="shared" si="2"/>
        <v>6336937566</v>
      </c>
      <c r="D10" s="3">
        <f t="shared" si="2"/>
        <v>2920940539</v>
      </c>
      <c r="E10" s="3">
        <f t="shared" si="2"/>
        <v>5701915057</v>
      </c>
      <c r="F10" s="3">
        <f t="shared" si="2"/>
        <v>11823779799</v>
      </c>
      <c r="G10" s="3">
        <f t="shared" si="2"/>
        <v>8560517270</v>
      </c>
    </row>
    <row r="11" spans="1:8" x14ac:dyDescent="0.25">
      <c r="A11" t="s">
        <v>6</v>
      </c>
      <c r="B11" s="5">
        <v>4090832766</v>
      </c>
      <c r="C11" s="5">
        <v>5454580287</v>
      </c>
      <c r="D11" s="5">
        <v>771949130</v>
      </c>
      <c r="E11" s="5">
        <v>4644129389</v>
      </c>
      <c r="F11" s="5">
        <v>10902128523</v>
      </c>
      <c r="G11" s="5">
        <v>7492790094</v>
      </c>
    </row>
    <row r="12" spans="1:8" x14ac:dyDescent="0.25">
      <c r="A12" t="s">
        <v>7</v>
      </c>
      <c r="B12" s="5">
        <v>188134672</v>
      </c>
      <c r="C12" s="5">
        <v>882357279</v>
      </c>
      <c r="D12" s="5">
        <v>2148991409</v>
      </c>
      <c r="E12" s="5">
        <v>1057785668</v>
      </c>
      <c r="F12" s="5">
        <v>921651276</v>
      </c>
      <c r="G12" s="5">
        <v>1067727176</v>
      </c>
    </row>
    <row r="13" spans="1:8" s="2" customFormat="1" x14ac:dyDescent="0.25">
      <c r="A13" s="26" t="s">
        <v>8</v>
      </c>
      <c r="C13" s="8"/>
      <c r="D13" s="8">
        <v>1040000000</v>
      </c>
      <c r="E13" s="7"/>
      <c r="G13" s="30">
        <v>1050000000</v>
      </c>
    </row>
    <row r="14" spans="1:8" s="2" customFormat="1" x14ac:dyDescent="0.25">
      <c r="A14" s="26" t="s">
        <v>9</v>
      </c>
      <c r="B14" s="3">
        <f t="shared" ref="B14:G14" si="3">B15+B16</f>
        <v>31494780430</v>
      </c>
      <c r="C14" s="3">
        <f t="shared" si="3"/>
        <v>40166616536</v>
      </c>
      <c r="D14" s="3">
        <f t="shared" si="3"/>
        <v>34926339742</v>
      </c>
      <c r="E14" s="3">
        <f t="shared" si="3"/>
        <v>30315152478</v>
      </c>
      <c r="F14" s="3">
        <f t="shared" si="3"/>
        <v>26240786690</v>
      </c>
      <c r="G14" s="3">
        <f t="shared" si="3"/>
        <v>31878895559</v>
      </c>
    </row>
    <row r="15" spans="1:8" x14ac:dyDescent="0.25">
      <c r="A15" s="9" t="s">
        <v>10</v>
      </c>
      <c r="B15" s="5">
        <v>30716749321</v>
      </c>
      <c r="C15" s="5">
        <v>39616508602</v>
      </c>
      <c r="D15" s="5">
        <v>34353193898</v>
      </c>
      <c r="E15" s="5">
        <v>29747268180</v>
      </c>
      <c r="F15" s="5">
        <v>25795188968</v>
      </c>
      <c r="G15" s="5">
        <v>27831449026</v>
      </c>
    </row>
    <row r="16" spans="1:8" x14ac:dyDescent="0.25">
      <c r="A16" s="9" t="s">
        <v>11</v>
      </c>
      <c r="B16" s="5">
        <v>778031109</v>
      </c>
      <c r="C16" s="5">
        <v>550107934</v>
      </c>
      <c r="D16" s="5">
        <v>573145844</v>
      </c>
      <c r="E16" s="5">
        <v>567884298</v>
      </c>
      <c r="F16" s="5">
        <v>445597722</v>
      </c>
      <c r="G16" s="5">
        <v>4047446533</v>
      </c>
    </row>
    <row r="17" spans="1:7" s="2" customFormat="1" x14ac:dyDescent="0.25">
      <c r="A17" s="27" t="s">
        <v>12</v>
      </c>
      <c r="B17" s="3">
        <f t="shared" ref="B17:G17" si="4">B18+B19</f>
        <v>68439839534</v>
      </c>
      <c r="C17" s="3">
        <f t="shared" si="4"/>
        <v>79032296941</v>
      </c>
      <c r="D17" s="3">
        <f t="shared" si="4"/>
        <v>88428802008</v>
      </c>
      <c r="E17" s="3">
        <f t="shared" si="4"/>
        <v>118293779460</v>
      </c>
      <c r="F17" s="3">
        <f t="shared" si="4"/>
        <v>143488806522</v>
      </c>
      <c r="G17" s="3">
        <f t="shared" si="4"/>
        <v>166601471787</v>
      </c>
    </row>
    <row r="18" spans="1:7" x14ac:dyDescent="0.25">
      <c r="A18" s="9" t="s">
        <v>13</v>
      </c>
      <c r="B18" s="5">
        <v>60352010715</v>
      </c>
      <c r="C18" s="5">
        <v>70487739818</v>
      </c>
      <c r="D18" s="5">
        <v>80464426360</v>
      </c>
      <c r="E18" s="5">
        <v>106608386514</v>
      </c>
      <c r="F18" s="5">
        <v>135410697990</v>
      </c>
      <c r="G18" s="5">
        <v>156730391675</v>
      </c>
    </row>
    <row r="19" spans="1:7" x14ac:dyDescent="0.25">
      <c r="A19" s="9" t="s">
        <v>14</v>
      </c>
      <c r="B19" s="5">
        <v>8087828819</v>
      </c>
      <c r="C19" s="5">
        <v>8544557123</v>
      </c>
      <c r="D19" s="5">
        <v>7964375648</v>
      </c>
      <c r="E19" s="5">
        <v>11685392946</v>
      </c>
      <c r="F19" s="5">
        <v>8078108532</v>
      </c>
      <c r="G19" s="5">
        <v>9871080112</v>
      </c>
    </row>
    <row r="20" spans="1:7" s="2" customFormat="1" x14ac:dyDescent="0.25">
      <c r="A20" s="27" t="s">
        <v>15</v>
      </c>
      <c r="B20" s="7">
        <v>2481998870</v>
      </c>
      <c r="C20" s="8">
        <v>2564341458</v>
      </c>
      <c r="D20" s="7">
        <v>2512993862</v>
      </c>
      <c r="E20" s="7">
        <v>2514969994</v>
      </c>
      <c r="F20" s="7">
        <v>2791931883</v>
      </c>
      <c r="G20" s="30">
        <v>2895939084</v>
      </c>
    </row>
    <row r="21" spans="1:7" s="2" customFormat="1" x14ac:dyDescent="0.25">
      <c r="A21" s="27" t="s">
        <v>16</v>
      </c>
      <c r="B21" s="7">
        <v>1775630592</v>
      </c>
      <c r="C21" s="8">
        <v>1754240103</v>
      </c>
      <c r="D21" s="7">
        <v>1797520422</v>
      </c>
      <c r="E21" s="7">
        <v>1893757307</v>
      </c>
      <c r="F21" s="7">
        <v>1840755985</v>
      </c>
      <c r="G21" s="30">
        <v>2614329104</v>
      </c>
    </row>
    <row r="22" spans="1:7" s="2" customFormat="1" x14ac:dyDescent="0.25">
      <c r="A22" s="27" t="s">
        <v>17</v>
      </c>
      <c r="B22" s="7"/>
      <c r="D22" s="7"/>
      <c r="E22" s="7"/>
      <c r="F22" s="7"/>
    </row>
    <row r="23" spans="1:7" s="2" customFormat="1" x14ac:dyDescent="0.25"/>
    <row r="24" spans="1:7" x14ac:dyDescent="0.25">
      <c r="A24" s="25" t="s">
        <v>18</v>
      </c>
      <c r="B24" s="7">
        <f>SUM(B25,B39)</f>
        <v>115121755753</v>
      </c>
      <c r="C24" s="7">
        <f t="shared" ref="C24" si="5">SUM(C25,C39)</f>
        <v>139895425330</v>
      </c>
      <c r="D24" s="7">
        <f>SUM(D25,D39)+1</f>
        <v>143434017010</v>
      </c>
      <c r="E24" s="7">
        <f>SUM(E25,E39)-1</f>
        <v>169180315689</v>
      </c>
      <c r="F24" s="7">
        <f>SUM(F25,F39)+2</f>
        <v>197669198952</v>
      </c>
      <c r="G24" s="7">
        <f>SUM(G25,G39)</f>
        <v>225540085687</v>
      </c>
    </row>
    <row r="25" spans="1:7" x14ac:dyDescent="0.25">
      <c r="A25" s="27" t="s">
        <v>19</v>
      </c>
      <c r="B25" s="7">
        <f>SUM(B26,B28,B27,B38)</f>
        <v>106226240045</v>
      </c>
      <c r="C25" s="7">
        <f t="shared" ref="C25:G25" si="6">SUM(C26,C28,C27,C38)</f>
        <v>129064551095</v>
      </c>
      <c r="D25" s="7">
        <f t="shared" si="6"/>
        <v>127704742410</v>
      </c>
      <c r="E25" s="7">
        <f t="shared" si="6"/>
        <v>153396061156</v>
      </c>
      <c r="F25" s="7">
        <f t="shared" si="6"/>
        <v>182244643208</v>
      </c>
      <c r="G25" s="7">
        <f t="shared" si="6"/>
        <v>207494968856</v>
      </c>
    </row>
    <row r="26" spans="1:7" s="2" customFormat="1" x14ac:dyDescent="0.25">
      <c r="A26" s="27" t="s">
        <v>20</v>
      </c>
      <c r="B26" s="7">
        <v>3677276377</v>
      </c>
      <c r="C26" s="8">
        <v>9359855192</v>
      </c>
      <c r="D26" s="7">
        <v>1104724893</v>
      </c>
      <c r="E26" s="7">
        <v>2727513390</v>
      </c>
      <c r="F26" s="7">
        <v>2095668273</v>
      </c>
      <c r="G26" s="30">
        <v>1736433271</v>
      </c>
    </row>
    <row r="27" spans="1:7" s="2" customFormat="1" x14ac:dyDescent="0.25">
      <c r="A27" s="27" t="s">
        <v>128</v>
      </c>
      <c r="B27" s="7"/>
      <c r="D27" s="7">
        <v>2000000000</v>
      </c>
      <c r="E27" s="7">
        <v>2000000000</v>
      </c>
      <c r="F27" s="7">
        <v>5000000000</v>
      </c>
      <c r="G27" s="30">
        <v>9600000000</v>
      </c>
    </row>
    <row r="28" spans="1:7" x14ac:dyDescent="0.25">
      <c r="A28" s="27" t="s">
        <v>21</v>
      </c>
      <c r="B28" s="3">
        <f t="shared" ref="B28:G28" si="7">SUM(B29:B37)</f>
        <v>97083288111</v>
      </c>
      <c r="C28" s="3">
        <f t="shared" si="7"/>
        <v>114626459435</v>
      </c>
      <c r="D28" s="3">
        <f t="shared" si="7"/>
        <v>118843998099</v>
      </c>
      <c r="E28" s="3">
        <f t="shared" si="7"/>
        <v>141505954044</v>
      </c>
      <c r="F28" s="3">
        <f t="shared" si="7"/>
        <v>167563846183</v>
      </c>
      <c r="G28" s="30">
        <f t="shared" si="7"/>
        <v>188016354032</v>
      </c>
    </row>
    <row r="29" spans="1:7" x14ac:dyDescent="0.25">
      <c r="A29" s="9" t="s">
        <v>22</v>
      </c>
      <c r="B29" s="5">
        <v>9586841311</v>
      </c>
      <c r="C29" s="5">
        <v>12703747252</v>
      </c>
      <c r="D29" s="5">
        <v>15439585382</v>
      </c>
      <c r="E29" s="5">
        <v>19749454389</v>
      </c>
      <c r="F29" s="5">
        <v>23592326890</v>
      </c>
      <c r="G29" s="20">
        <v>31344228565</v>
      </c>
    </row>
    <row r="30" spans="1:7" x14ac:dyDescent="0.25">
      <c r="A30" s="9" t="s">
        <v>23</v>
      </c>
      <c r="G30" s="20"/>
    </row>
    <row r="31" spans="1:7" x14ac:dyDescent="0.25">
      <c r="A31" s="9" t="s">
        <v>24</v>
      </c>
      <c r="B31" s="5">
        <v>1274219899</v>
      </c>
      <c r="C31" s="5">
        <v>2433040988</v>
      </c>
      <c r="D31" s="5">
        <v>1961645959</v>
      </c>
      <c r="E31" s="5">
        <v>10914338305</v>
      </c>
      <c r="F31" s="5">
        <v>7320014898</v>
      </c>
      <c r="G31" s="20">
        <v>6372374225</v>
      </c>
    </row>
    <row r="32" spans="1:7" x14ac:dyDescent="0.25">
      <c r="A32" t="s">
        <v>25</v>
      </c>
      <c r="B32" s="5">
        <v>5835906062</v>
      </c>
      <c r="C32" s="5">
        <v>7894489915</v>
      </c>
      <c r="D32" s="5">
        <v>10154755623</v>
      </c>
      <c r="E32" s="5">
        <v>12729966705</v>
      </c>
      <c r="F32" s="5">
        <v>14973379158</v>
      </c>
      <c r="G32" s="20">
        <v>16214944568</v>
      </c>
    </row>
    <row r="33" spans="1:7" x14ac:dyDescent="0.25">
      <c r="A33" t="s">
        <v>26</v>
      </c>
      <c r="B33" s="5">
        <v>4077140113</v>
      </c>
      <c r="C33" s="5">
        <v>5259103916</v>
      </c>
      <c r="D33" s="5">
        <v>49668192528</v>
      </c>
      <c r="E33" s="5">
        <v>7523877711</v>
      </c>
      <c r="F33" s="5">
        <v>9767338427</v>
      </c>
      <c r="G33" s="20">
        <v>8855181541</v>
      </c>
    </row>
    <row r="34" spans="1:7" x14ac:dyDescent="0.25">
      <c r="A34" t="s">
        <v>27</v>
      </c>
      <c r="B34" s="5">
        <v>54729538647</v>
      </c>
      <c r="C34" s="5">
        <v>57955482169</v>
      </c>
      <c r="D34" s="5">
        <v>6537571061</v>
      </c>
      <c r="E34" s="5">
        <v>51600389749</v>
      </c>
      <c r="F34" s="5">
        <v>72646951187</v>
      </c>
      <c r="G34" s="20">
        <v>82865984636</v>
      </c>
    </row>
    <row r="35" spans="1:7" x14ac:dyDescent="0.25">
      <c r="A35" t="s">
        <v>140</v>
      </c>
      <c r="B35" s="5"/>
      <c r="C35" s="5"/>
      <c r="D35" s="5"/>
      <c r="E35" s="5"/>
      <c r="F35" s="5"/>
      <c r="G35" s="20">
        <v>815501833</v>
      </c>
    </row>
    <row r="36" spans="1:7" x14ac:dyDescent="0.25">
      <c r="A36" t="s">
        <v>28</v>
      </c>
      <c r="G36" s="20"/>
    </row>
    <row r="37" spans="1:7" x14ac:dyDescent="0.25">
      <c r="A37" t="s">
        <v>101</v>
      </c>
      <c r="B37" s="10">
        <f>21282435543+297206536</f>
        <v>21579642079</v>
      </c>
      <c r="C37" s="10">
        <f>28061993298+318601897</f>
        <v>28380595195</v>
      </c>
      <c r="D37" s="10">
        <f>34584730398+497517148</f>
        <v>35082247546</v>
      </c>
      <c r="E37" s="10">
        <f>38402419319+585507866</f>
        <v>38987927185</v>
      </c>
      <c r="F37" s="10">
        <f>38715364893+548470730</f>
        <v>39263835623</v>
      </c>
      <c r="G37" s="20">
        <v>41548138664</v>
      </c>
    </row>
    <row r="38" spans="1:7" s="2" customFormat="1" x14ac:dyDescent="0.25">
      <c r="A38" s="27" t="s">
        <v>29</v>
      </c>
      <c r="B38" s="7">
        <v>5465675557</v>
      </c>
      <c r="C38" s="2">
        <v>5078236468</v>
      </c>
      <c r="D38" s="7">
        <v>5756019418</v>
      </c>
      <c r="E38" s="7">
        <v>7162593722</v>
      </c>
      <c r="F38" s="7">
        <v>7585128752</v>
      </c>
      <c r="G38" s="30">
        <v>8142181553</v>
      </c>
    </row>
    <row r="39" spans="1:7" x14ac:dyDescent="0.25">
      <c r="A39" s="27" t="s">
        <v>31</v>
      </c>
      <c r="B39" s="3">
        <f t="shared" ref="B39:G39" si="8">SUM(B40:B46)</f>
        <v>8895515708</v>
      </c>
      <c r="C39" s="3">
        <f t="shared" si="8"/>
        <v>10830874235</v>
      </c>
      <c r="D39" s="3">
        <f t="shared" si="8"/>
        <v>15729274599</v>
      </c>
      <c r="E39" s="3">
        <f t="shared" si="8"/>
        <v>15784254534</v>
      </c>
      <c r="F39" s="3">
        <f t="shared" si="8"/>
        <v>15424555742</v>
      </c>
      <c r="G39" s="30">
        <f t="shared" si="8"/>
        <v>18045116831</v>
      </c>
    </row>
    <row r="40" spans="1:7" x14ac:dyDescent="0.25">
      <c r="A40" s="9" t="s">
        <v>32</v>
      </c>
      <c r="B40" s="5">
        <v>4487536620</v>
      </c>
      <c r="C40" s="5">
        <v>5160667110</v>
      </c>
      <c r="D40" s="5">
        <v>6141193860</v>
      </c>
      <c r="E40" s="5">
        <v>6141193860</v>
      </c>
      <c r="F40" s="5">
        <v>6141193860</v>
      </c>
      <c r="G40" s="20">
        <v>7492256500</v>
      </c>
    </row>
    <row r="41" spans="1:7" x14ac:dyDescent="0.25">
      <c r="A41" s="9" t="s">
        <v>33</v>
      </c>
      <c r="B41" s="5">
        <v>2596542060</v>
      </c>
      <c r="C41" s="5">
        <v>2966015833</v>
      </c>
      <c r="D41" s="5">
        <v>3403376819</v>
      </c>
      <c r="E41" s="5">
        <v>3998297071</v>
      </c>
      <c r="F41" s="5">
        <v>4697568094</v>
      </c>
      <c r="G41" s="20">
        <v>5441006600</v>
      </c>
    </row>
    <row r="42" spans="1:7" x14ac:dyDescent="0.25">
      <c r="A42" s="9" t="s">
        <v>34</v>
      </c>
      <c r="B42" s="5"/>
      <c r="D42" s="5"/>
      <c r="E42" s="5"/>
      <c r="F42" s="5"/>
      <c r="G42" s="20"/>
    </row>
    <row r="43" spans="1:7" x14ac:dyDescent="0.25">
      <c r="A43" s="9" t="s">
        <v>35</v>
      </c>
      <c r="B43" s="5"/>
      <c r="C43" s="5"/>
      <c r="D43" s="5"/>
      <c r="E43" s="5">
        <v>30705969</v>
      </c>
      <c r="F43" s="5"/>
      <c r="G43" s="20"/>
    </row>
    <row r="44" spans="1:7" x14ac:dyDescent="0.25">
      <c r="A44" s="9" t="s">
        <v>102</v>
      </c>
      <c r="B44" s="5">
        <v>1823</v>
      </c>
      <c r="C44" s="5">
        <v>1831</v>
      </c>
      <c r="D44" s="5">
        <v>1824</v>
      </c>
      <c r="E44" s="5">
        <v>1691</v>
      </c>
      <c r="F44" s="5">
        <v>1778</v>
      </c>
      <c r="G44" s="20">
        <v>1737</v>
      </c>
    </row>
    <row r="45" spans="1:7" x14ac:dyDescent="0.25">
      <c r="A45" s="9" t="s">
        <v>103</v>
      </c>
      <c r="B45" s="10">
        <v>1117606141</v>
      </c>
      <c r="C45" s="10">
        <v>1700229160</v>
      </c>
      <c r="D45" s="10">
        <v>4955447700</v>
      </c>
      <c r="E45" s="5">
        <v>4416826009</v>
      </c>
      <c r="F45" s="5">
        <v>3239487133</v>
      </c>
      <c r="G45" s="20">
        <v>3562924840</v>
      </c>
    </row>
    <row r="46" spans="1:7" x14ac:dyDescent="0.25">
      <c r="A46" s="9" t="s">
        <v>36</v>
      </c>
      <c r="B46" s="5">
        <v>693829064</v>
      </c>
      <c r="C46" s="5">
        <v>1003960301</v>
      </c>
      <c r="D46" s="5">
        <v>1229254396</v>
      </c>
      <c r="E46" s="5">
        <v>1197229934</v>
      </c>
      <c r="F46" s="5">
        <v>1346304877</v>
      </c>
      <c r="G46" s="20">
        <v>1548927154</v>
      </c>
    </row>
    <row r="47" spans="1:7" x14ac:dyDescent="0.25">
      <c r="A47" s="27" t="s">
        <v>129</v>
      </c>
      <c r="B47" s="14"/>
    </row>
    <row r="48" spans="1:7" x14ac:dyDescent="0.25">
      <c r="A48" s="28" t="s">
        <v>115</v>
      </c>
      <c r="B48" s="19">
        <f t="shared" ref="B48:G48" si="9">B39/(B40/10)</f>
        <v>19.822714467341772</v>
      </c>
      <c r="C48" s="19">
        <f t="shared" si="9"/>
        <v>20.987352999407086</v>
      </c>
      <c r="D48" s="19">
        <f t="shared" si="9"/>
        <v>25.612730940560148</v>
      </c>
      <c r="E48" s="19">
        <f t="shared" si="9"/>
        <v>25.702257401136659</v>
      </c>
      <c r="F48" s="19">
        <f t="shared" si="9"/>
        <v>25.116542635897183</v>
      </c>
      <c r="G48" s="19">
        <f t="shared" si="9"/>
        <v>24.085022757830036</v>
      </c>
    </row>
    <row r="49" spans="1:7" x14ac:dyDescent="0.25">
      <c r="A49" s="28" t="s">
        <v>130</v>
      </c>
      <c r="B49" s="31">
        <v>448753662</v>
      </c>
      <c r="C49" s="31">
        <v>516066711</v>
      </c>
      <c r="D49" s="31">
        <v>614119386</v>
      </c>
      <c r="E49" s="31">
        <v>614119386</v>
      </c>
      <c r="F49" s="31">
        <v>614119386</v>
      </c>
      <c r="G49" s="31">
        <v>614119386</v>
      </c>
    </row>
    <row r="50" spans="1:7" x14ac:dyDescent="0.25">
      <c r="B50" s="20"/>
      <c r="C50" s="20"/>
      <c r="D50" s="20"/>
      <c r="E50" s="20"/>
      <c r="F50" s="20"/>
      <c r="G50" s="20"/>
    </row>
    <row r="51" spans="1:7" x14ac:dyDescent="0.25">
      <c r="E5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G35" sqref="G35"/>
    </sheetView>
  </sheetViews>
  <sheetFormatPr defaultRowHeight="15" x14ac:dyDescent="0.25"/>
  <cols>
    <col min="1" max="1" width="53.28515625" bestFit="1" customWidth="1"/>
    <col min="2" max="2" width="18" bestFit="1" customWidth="1"/>
    <col min="3" max="4" width="16" bestFit="1" customWidth="1"/>
    <col min="5" max="6" width="17.7109375" bestFit="1" customWidth="1"/>
    <col min="7" max="7" width="18.140625" customWidth="1"/>
  </cols>
  <sheetData>
    <row r="2" spans="1:8" x14ac:dyDescent="0.25">
      <c r="A2" s="2" t="s">
        <v>100</v>
      </c>
    </row>
    <row r="3" spans="1:8" x14ac:dyDescent="0.25">
      <c r="A3" s="2" t="s">
        <v>127</v>
      </c>
    </row>
    <row r="4" spans="1:8" x14ac:dyDescent="0.25">
      <c r="A4" t="s">
        <v>0</v>
      </c>
    </row>
    <row r="5" spans="1:8" x14ac:dyDescent="0.25">
      <c r="B5" s="24">
        <v>2013</v>
      </c>
      <c r="C5" s="24">
        <v>2014</v>
      </c>
      <c r="D5" s="24">
        <v>2015</v>
      </c>
      <c r="E5" s="24">
        <v>2016</v>
      </c>
      <c r="F5" s="24">
        <v>2017</v>
      </c>
      <c r="G5" s="24">
        <v>2018</v>
      </c>
      <c r="H5" s="24"/>
    </row>
    <row r="6" spans="1:8" x14ac:dyDescent="0.25">
      <c r="A6" s="28" t="s">
        <v>37</v>
      </c>
      <c r="B6" s="30">
        <f>B7+SUM(B11:B13)</f>
        <v>5781442245</v>
      </c>
      <c r="C6" s="30">
        <f t="shared" ref="C6:G6" si="0">C7+SUM(C11:C13)</f>
        <v>6277958548</v>
      </c>
      <c r="D6" s="30">
        <f t="shared" si="0"/>
        <v>7123777525</v>
      </c>
      <c r="E6" s="30">
        <f t="shared" si="0"/>
        <v>8188982031</v>
      </c>
      <c r="F6" s="30">
        <f t="shared" si="0"/>
        <v>8871578598</v>
      </c>
      <c r="G6" s="30">
        <f t="shared" si="0"/>
        <v>9894394678</v>
      </c>
    </row>
    <row r="7" spans="1:8" s="2" customFormat="1" x14ac:dyDescent="0.25">
      <c r="A7" s="3" t="s">
        <v>40</v>
      </c>
      <c r="B7" s="30">
        <f t="shared" ref="B7:G7" si="1">B8-B9</f>
        <v>1795059994</v>
      </c>
      <c r="C7" s="30">
        <f t="shared" si="1"/>
        <v>1591209823</v>
      </c>
      <c r="D7" s="30">
        <f t="shared" si="1"/>
        <v>1713560189</v>
      </c>
      <c r="E7" s="30">
        <f t="shared" si="1"/>
        <v>2566705592</v>
      </c>
      <c r="F7" s="30">
        <f t="shared" si="1"/>
        <v>3846613459</v>
      </c>
      <c r="G7" s="30">
        <f t="shared" si="1"/>
        <v>5345346534</v>
      </c>
    </row>
    <row r="8" spans="1:8" x14ac:dyDescent="0.25">
      <c r="A8" s="4" t="s">
        <v>38</v>
      </c>
      <c r="B8" s="20">
        <v>9859059670</v>
      </c>
      <c r="C8" s="20">
        <v>10421555589</v>
      </c>
      <c r="D8" s="20">
        <v>9908408580</v>
      </c>
      <c r="E8" s="20">
        <v>9709005665</v>
      </c>
      <c r="F8" s="20">
        <v>11472092844</v>
      </c>
      <c r="G8" s="20">
        <v>15001778891</v>
      </c>
    </row>
    <row r="9" spans="1:8" x14ac:dyDescent="0.25">
      <c r="A9" s="4" t="s">
        <v>39</v>
      </c>
      <c r="B9" s="20">
        <v>8063999676</v>
      </c>
      <c r="C9" s="20">
        <v>8830345766</v>
      </c>
      <c r="D9" s="20">
        <v>8194848391</v>
      </c>
      <c r="E9" s="20">
        <v>7142300073</v>
      </c>
      <c r="F9" s="20">
        <v>7625479385</v>
      </c>
      <c r="G9" s="20">
        <v>9656432357</v>
      </c>
    </row>
    <row r="10" spans="1:8" x14ac:dyDescent="0.25">
      <c r="A10" s="4"/>
      <c r="B10" s="20"/>
      <c r="C10" s="20"/>
      <c r="D10" s="20"/>
      <c r="E10" s="20"/>
      <c r="F10" s="20"/>
      <c r="G10" s="20"/>
    </row>
    <row r="11" spans="1:8" x14ac:dyDescent="0.25">
      <c r="A11" s="4" t="s">
        <v>41</v>
      </c>
      <c r="B11" s="20">
        <v>2580520767</v>
      </c>
      <c r="C11" s="20">
        <v>3243592747</v>
      </c>
      <c r="D11" s="20">
        <v>3794169364</v>
      </c>
      <c r="E11" s="20">
        <v>3748123446</v>
      </c>
      <c r="F11" s="20">
        <v>2604788463</v>
      </c>
      <c r="G11" s="20">
        <v>1858505152</v>
      </c>
    </row>
    <row r="12" spans="1:8" x14ac:dyDescent="0.25">
      <c r="A12" s="4" t="s">
        <v>42</v>
      </c>
      <c r="B12" s="20">
        <v>1055956273</v>
      </c>
      <c r="C12" s="20">
        <v>1111538824</v>
      </c>
      <c r="D12" s="20">
        <v>1219042487</v>
      </c>
      <c r="E12" s="20">
        <v>1427409701</v>
      </c>
      <c r="F12" s="20">
        <v>1847048894</v>
      </c>
      <c r="G12" s="20">
        <v>1898108353</v>
      </c>
    </row>
    <row r="13" spans="1:8" x14ac:dyDescent="0.25">
      <c r="A13" s="4" t="s">
        <v>43</v>
      </c>
      <c r="B13" s="20">
        <v>349905211</v>
      </c>
      <c r="C13" s="20">
        <v>331617154</v>
      </c>
      <c r="D13" s="20">
        <v>397005485</v>
      </c>
      <c r="E13" s="20">
        <v>446743292</v>
      </c>
      <c r="F13" s="20">
        <v>573127782</v>
      </c>
      <c r="G13" s="20">
        <v>792434639</v>
      </c>
    </row>
    <row r="14" spans="1:8" x14ac:dyDescent="0.25">
      <c r="A14" s="28" t="s">
        <v>44</v>
      </c>
      <c r="B14" s="30">
        <f t="shared" ref="B14:G14" si="2">SUM(B15:B25)</f>
        <v>2688700793</v>
      </c>
      <c r="C14" s="30">
        <f t="shared" si="2"/>
        <v>3047298724</v>
      </c>
      <c r="D14" s="30">
        <f t="shared" si="2"/>
        <v>3376157713</v>
      </c>
      <c r="E14" s="30">
        <f t="shared" si="2"/>
        <v>3964261579</v>
      </c>
      <c r="F14" s="30">
        <f t="shared" si="2"/>
        <v>4481702407</v>
      </c>
      <c r="G14" s="30">
        <f t="shared" si="2"/>
        <v>5105689945</v>
      </c>
    </row>
    <row r="15" spans="1:8" x14ac:dyDescent="0.25">
      <c r="A15" s="4" t="s">
        <v>45</v>
      </c>
      <c r="B15" s="20">
        <v>1708504880</v>
      </c>
      <c r="C15" s="20">
        <v>1943748480</v>
      </c>
      <c r="D15" s="20">
        <v>2097231908</v>
      </c>
      <c r="E15" s="20">
        <v>2507148284</v>
      </c>
      <c r="F15" s="20">
        <v>2722590945</v>
      </c>
      <c r="G15" s="20">
        <v>3090830228</v>
      </c>
    </row>
    <row r="16" spans="1:8" x14ac:dyDescent="0.25">
      <c r="A16" s="4" t="s">
        <v>46</v>
      </c>
      <c r="B16" s="20">
        <v>348905120</v>
      </c>
      <c r="C16" s="20">
        <v>444506353</v>
      </c>
      <c r="D16" s="20">
        <v>466390433</v>
      </c>
      <c r="E16" s="20">
        <v>530639870</v>
      </c>
      <c r="F16" s="20">
        <v>614517838</v>
      </c>
      <c r="G16" s="20">
        <v>743113806</v>
      </c>
    </row>
    <row r="17" spans="1:7" x14ac:dyDescent="0.25">
      <c r="A17" s="4" t="s">
        <v>47</v>
      </c>
      <c r="B17" s="20">
        <v>7489892</v>
      </c>
      <c r="C17" s="20">
        <v>6803628</v>
      </c>
      <c r="D17" s="20">
        <v>5124754</v>
      </c>
      <c r="E17" s="20">
        <v>5306440</v>
      </c>
      <c r="F17" s="20">
        <v>8100898</v>
      </c>
      <c r="G17" s="20">
        <v>10287031</v>
      </c>
    </row>
    <row r="18" spans="1:7" x14ac:dyDescent="0.25">
      <c r="A18" s="4" t="s">
        <v>48</v>
      </c>
      <c r="B18" s="20">
        <v>80596513</v>
      </c>
      <c r="C18" s="20">
        <v>84989297</v>
      </c>
      <c r="D18" s="20">
        <v>78276852</v>
      </c>
      <c r="E18" s="20">
        <v>93440474</v>
      </c>
      <c r="F18" s="20">
        <v>93721936</v>
      </c>
      <c r="G18" s="20">
        <v>110507622</v>
      </c>
    </row>
    <row r="19" spans="1:7" x14ac:dyDescent="0.25">
      <c r="A19" s="4" t="s">
        <v>49</v>
      </c>
      <c r="B19" s="20">
        <v>91084726</v>
      </c>
      <c r="C19" s="20">
        <v>94513936</v>
      </c>
      <c r="D19" s="20">
        <v>114947238</v>
      </c>
      <c r="E19" s="20">
        <v>128372192</v>
      </c>
      <c r="F19" s="20">
        <v>137085724</v>
      </c>
      <c r="G19" s="20">
        <v>191924781</v>
      </c>
    </row>
    <row r="20" spans="1:7" x14ac:dyDescent="0.25">
      <c r="A20" s="4" t="s">
        <v>50</v>
      </c>
      <c r="B20" s="20">
        <v>10114839</v>
      </c>
      <c r="C20" s="20">
        <v>10900000</v>
      </c>
      <c r="D20" s="20">
        <v>10900000</v>
      </c>
      <c r="E20" s="20">
        <v>12150000</v>
      </c>
      <c r="F20" s="20">
        <v>15080000</v>
      </c>
      <c r="G20" s="20">
        <v>15080000</v>
      </c>
    </row>
    <row r="21" spans="1:7" x14ac:dyDescent="0.25">
      <c r="A21" s="4" t="s">
        <v>51</v>
      </c>
      <c r="B21" s="20">
        <v>5929108</v>
      </c>
      <c r="C21" s="20">
        <v>7116009</v>
      </c>
      <c r="D21" s="20">
        <v>6203253</v>
      </c>
      <c r="E21" s="20">
        <v>8688406</v>
      </c>
      <c r="F21" s="20">
        <v>8373436</v>
      </c>
      <c r="G21" s="20">
        <v>6288748</v>
      </c>
    </row>
    <row r="22" spans="1:7" x14ac:dyDescent="0.25">
      <c r="A22" s="4" t="s">
        <v>52</v>
      </c>
      <c r="B22" s="20">
        <v>474950</v>
      </c>
      <c r="C22" s="20">
        <v>660611</v>
      </c>
      <c r="D22" s="20">
        <v>655500</v>
      </c>
      <c r="E22" s="20">
        <v>632500</v>
      </c>
      <c r="F22" s="20">
        <v>782000</v>
      </c>
      <c r="G22" s="20">
        <v>747500</v>
      </c>
    </row>
    <row r="23" spans="1:7" x14ac:dyDescent="0.25">
      <c r="A23" s="4" t="s">
        <v>53</v>
      </c>
      <c r="B23" s="20"/>
      <c r="C23" s="20"/>
      <c r="D23" s="20"/>
      <c r="E23" s="20"/>
      <c r="F23" s="20"/>
      <c r="G23" s="20"/>
    </row>
    <row r="24" spans="1:7" x14ac:dyDescent="0.25">
      <c r="A24" s="4" t="s">
        <v>54</v>
      </c>
      <c r="B24" s="20">
        <v>148547815</v>
      </c>
      <c r="C24" s="20">
        <v>173508391</v>
      </c>
      <c r="D24" s="20">
        <v>186130012</v>
      </c>
      <c r="E24" s="20">
        <v>202758736</v>
      </c>
      <c r="F24" s="20">
        <v>238985065</v>
      </c>
      <c r="G24" s="20">
        <v>271047937</v>
      </c>
    </row>
    <row r="25" spans="1:7" x14ac:dyDescent="0.25">
      <c r="A25" s="4" t="s">
        <v>55</v>
      </c>
      <c r="B25" s="20">
        <v>287052950</v>
      </c>
      <c r="C25" s="20">
        <v>280552019</v>
      </c>
      <c r="D25" s="20">
        <v>410297763</v>
      </c>
      <c r="E25" s="20">
        <v>475124677</v>
      </c>
      <c r="F25" s="20">
        <v>642464565</v>
      </c>
      <c r="G25" s="20">
        <v>665862292</v>
      </c>
    </row>
    <row r="26" spans="1:7" s="2" customFormat="1" x14ac:dyDescent="0.25">
      <c r="A26" s="28" t="s">
        <v>131</v>
      </c>
      <c r="B26" s="30">
        <f>B6-B14</f>
        <v>3092741452</v>
      </c>
      <c r="C26" s="30">
        <f t="shared" ref="C26:G26" si="3">C6-C14</f>
        <v>3230659824</v>
      </c>
      <c r="D26" s="30">
        <f t="shared" si="3"/>
        <v>3747619812</v>
      </c>
      <c r="E26" s="30">
        <f t="shared" si="3"/>
        <v>4224720452</v>
      </c>
      <c r="F26" s="30">
        <f t="shared" si="3"/>
        <v>4389876191</v>
      </c>
      <c r="G26" s="30">
        <f t="shared" si="3"/>
        <v>4788704733</v>
      </c>
    </row>
    <row r="27" spans="1:7" s="2" customFormat="1" x14ac:dyDescent="0.25">
      <c r="A27" s="29" t="s">
        <v>132</v>
      </c>
      <c r="B27" s="30">
        <f t="shared" ref="B27:G27" si="4">SUM(B28:B32)</f>
        <v>720128249</v>
      </c>
      <c r="C27" s="30">
        <f t="shared" si="4"/>
        <v>1296701963</v>
      </c>
      <c r="D27" s="30">
        <f t="shared" si="4"/>
        <v>1516646483</v>
      </c>
      <c r="E27" s="30">
        <f t="shared" si="4"/>
        <v>1315821400</v>
      </c>
      <c r="F27" s="30">
        <f t="shared" si="4"/>
        <v>802568930</v>
      </c>
      <c r="G27" s="30">
        <f t="shared" si="4"/>
        <v>1075044696</v>
      </c>
    </row>
    <row r="28" spans="1:7" x14ac:dyDescent="0.25">
      <c r="A28" s="11" t="s">
        <v>104</v>
      </c>
      <c r="B28" s="20">
        <v>709911751</v>
      </c>
      <c r="C28" s="20">
        <v>1249375374</v>
      </c>
      <c r="D28" s="20">
        <v>1426715693</v>
      </c>
      <c r="E28" s="20">
        <v>1236932348</v>
      </c>
      <c r="F28" s="20">
        <v>699873949</v>
      </c>
      <c r="G28" s="20">
        <v>1055087714</v>
      </c>
    </row>
    <row r="29" spans="1:7" x14ac:dyDescent="0.25">
      <c r="A29" s="11"/>
      <c r="B29" s="20"/>
      <c r="C29" s="20"/>
      <c r="D29" s="20"/>
      <c r="E29" s="20"/>
      <c r="F29" s="20"/>
      <c r="G29" s="20"/>
    </row>
    <row r="30" spans="1:7" x14ac:dyDescent="0.25">
      <c r="A30" s="11" t="s">
        <v>105</v>
      </c>
      <c r="B30" s="20">
        <v>10782314</v>
      </c>
      <c r="C30" s="20">
        <v>83679000</v>
      </c>
      <c r="D30" s="20">
        <v>90307000</v>
      </c>
      <c r="E30" s="20">
        <v>101775000</v>
      </c>
      <c r="F30" s="20">
        <v>125797147</v>
      </c>
      <c r="G30" s="20">
        <v>-52027000</v>
      </c>
    </row>
    <row r="31" spans="1:7" x14ac:dyDescent="0.25">
      <c r="A31" s="4" t="s">
        <v>56</v>
      </c>
      <c r="B31" s="10">
        <v>-2501816</v>
      </c>
      <c r="C31" s="10">
        <v>-40115339</v>
      </c>
      <c r="D31" s="10">
        <v>-1047214</v>
      </c>
      <c r="E31" s="10">
        <v>-35357704</v>
      </c>
      <c r="F31" s="10">
        <v>-83890237</v>
      </c>
      <c r="G31" s="20">
        <v>68979246</v>
      </c>
    </row>
    <row r="32" spans="1:7" x14ac:dyDescent="0.25">
      <c r="A32" s="4" t="s">
        <v>106</v>
      </c>
      <c r="B32" s="20">
        <v>1936000</v>
      </c>
      <c r="C32" s="20">
        <v>3762928</v>
      </c>
      <c r="D32" s="20">
        <v>671004</v>
      </c>
      <c r="E32" s="20">
        <v>12471756</v>
      </c>
      <c r="F32" s="20">
        <v>60788071</v>
      </c>
      <c r="G32" s="20">
        <v>3004736</v>
      </c>
    </row>
    <row r="33" spans="1:7" s="2" customFormat="1" x14ac:dyDescent="0.25">
      <c r="A33" s="28" t="s">
        <v>57</v>
      </c>
      <c r="B33" s="30">
        <f>B26-B27</f>
        <v>2372613203</v>
      </c>
      <c r="C33" s="30">
        <f t="shared" ref="C33:G33" si="5">C26-C27</f>
        <v>1933957861</v>
      </c>
      <c r="D33" s="30">
        <f t="shared" si="5"/>
        <v>2230973329</v>
      </c>
      <c r="E33" s="30">
        <f t="shared" si="5"/>
        <v>2908899052</v>
      </c>
      <c r="F33" s="30">
        <f t="shared" si="5"/>
        <v>3587307261</v>
      </c>
      <c r="G33" s="30">
        <f t="shared" si="5"/>
        <v>3713660037</v>
      </c>
    </row>
    <row r="34" spans="1:7" s="2" customFormat="1" x14ac:dyDescent="0.25">
      <c r="A34" s="28" t="s">
        <v>107</v>
      </c>
      <c r="B34" s="30">
        <v>22848927</v>
      </c>
      <c r="C34" s="30">
        <v>36947377</v>
      </c>
      <c r="D34" s="30">
        <v>43736099</v>
      </c>
      <c r="E34" s="30">
        <v>89238038</v>
      </c>
      <c r="F34" s="30">
        <v>104890653</v>
      </c>
      <c r="G34" s="30">
        <v>111515776</v>
      </c>
    </row>
    <row r="35" spans="1:7" s="2" customFormat="1" x14ac:dyDescent="0.25">
      <c r="A35" s="28" t="s">
        <v>58</v>
      </c>
      <c r="B35" s="30">
        <f>SUM(B36:B37)</f>
        <v>1205285341</v>
      </c>
      <c r="C35" s="30">
        <f t="shared" ref="C35:G35" si="6">SUM(C36:C37)</f>
        <v>544274894</v>
      </c>
      <c r="D35" s="30">
        <f t="shared" si="6"/>
        <v>544384657</v>
      </c>
      <c r="E35" s="30">
        <f t="shared" si="6"/>
        <v>1028606251</v>
      </c>
      <c r="F35" s="30">
        <f t="shared" si="6"/>
        <v>1405831680</v>
      </c>
      <c r="G35" s="30">
        <f t="shared" si="6"/>
        <v>1305020887</v>
      </c>
    </row>
    <row r="36" spans="1:7" x14ac:dyDescent="0.25">
      <c r="A36" s="4" t="s">
        <v>59</v>
      </c>
      <c r="B36" s="10">
        <v>1202546271</v>
      </c>
      <c r="C36" s="10">
        <v>554520226</v>
      </c>
      <c r="D36" s="10">
        <v>557516436</v>
      </c>
      <c r="E36" s="10">
        <v>1033519550</v>
      </c>
      <c r="F36" s="10">
        <v>1384959516</v>
      </c>
      <c r="G36" s="20">
        <v>1331310165</v>
      </c>
    </row>
    <row r="37" spans="1:7" x14ac:dyDescent="0.25">
      <c r="A37" s="4" t="s">
        <v>60</v>
      </c>
      <c r="B37" s="10">
        <v>2739070</v>
      </c>
      <c r="C37" s="10">
        <v>-10245332</v>
      </c>
      <c r="D37" s="10">
        <v>-13131779</v>
      </c>
      <c r="E37" s="10">
        <v>-4913299</v>
      </c>
      <c r="F37" s="10">
        <v>20872164</v>
      </c>
      <c r="G37" s="20">
        <v>-26289278</v>
      </c>
    </row>
    <row r="38" spans="1:7" s="2" customFormat="1" x14ac:dyDescent="0.25">
      <c r="A38" s="28" t="s">
        <v>61</v>
      </c>
      <c r="B38" s="30">
        <f>B33-B35-B34</f>
        <v>1144478935</v>
      </c>
      <c r="C38" s="30">
        <f t="shared" ref="C38:G38" si="7">C33-C35-C34</f>
        <v>1352735590</v>
      </c>
      <c r="D38" s="30">
        <f t="shared" si="7"/>
        <v>1642852573</v>
      </c>
      <c r="E38" s="30">
        <f t="shared" si="7"/>
        <v>1791054763</v>
      </c>
      <c r="F38" s="30">
        <f t="shared" si="7"/>
        <v>2076584928</v>
      </c>
      <c r="G38" s="30">
        <f t="shared" si="7"/>
        <v>2297123374</v>
      </c>
    </row>
    <row r="39" spans="1:7" x14ac:dyDescent="0.25">
      <c r="A39" s="28" t="s">
        <v>62</v>
      </c>
      <c r="B39" s="30">
        <f>B38/('1'!B40/10)</f>
        <v>2.5503500738006233</v>
      </c>
      <c r="C39" s="30">
        <f>C38/('1'!C40/10)</f>
        <v>2.621241713845015</v>
      </c>
      <c r="D39" s="30">
        <f>D38/('1'!D40/10)</f>
        <v>2.6751355037015556</v>
      </c>
      <c r="E39" s="30">
        <f>E38/('1'!E40/10)</f>
        <v>2.9164602255366678</v>
      </c>
      <c r="F39" s="30">
        <f>F38/('1'!F40/10)</f>
        <v>3.3814026642695825</v>
      </c>
      <c r="G39" s="30">
        <f>G38/('1'!G40/10)</f>
        <v>3.0659967047310781</v>
      </c>
    </row>
    <row r="40" spans="1:7" x14ac:dyDescent="0.25">
      <c r="A40" s="28" t="s">
        <v>133</v>
      </c>
      <c r="B40" s="31">
        <v>448753662</v>
      </c>
      <c r="C40" s="31">
        <v>516066711</v>
      </c>
      <c r="D40" s="31">
        <v>614119386</v>
      </c>
      <c r="E40" s="31">
        <v>614119386</v>
      </c>
      <c r="F40" s="31">
        <v>614119386</v>
      </c>
      <c r="G40" s="31">
        <v>614119386</v>
      </c>
    </row>
    <row r="41" spans="1:7" x14ac:dyDescent="0.25">
      <c r="A41" s="3"/>
    </row>
    <row r="42" spans="1:7" x14ac:dyDescent="0.25">
      <c r="A42" s="3"/>
    </row>
    <row r="43" spans="1:7" x14ac:dyDescent="0.25">
      <c r="A43" s="3"/>
      <c r="B43" s="20"/>
      <c r="C43" s="20"/>
      <c r="D43" s="20"/>
      <c r="E43" s="20"/>
      <c r="F43" s="20"/>
    </row>
    <row r="44" spans="1:7" x14ac:dyDescent="0.25">
      <c r="B44" s="20"/>
      <c r="C44" s="20"/>
      <c r="D44" s="20"/>
      <c r="E44" s="20"/>
      <c r="F44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tabSelected="1" workbookViewId="0">
      <pane xSplit="1" ySplit="5" topLeftCell="B51" activePane="bottomRight" state="frozen"/>
      <selection pane="topRight" activeCell="B1" sqref="B1"/>
      <selection pane="bottomLeft" activeCell="A6" sqref="A6"/>
      <selection pane="bottomRight" activeCell="E50" sqref="E50"/>
    </sheetView>
  </sheetViews>
  <sheetFormatPr defaultRowHeight="15" x14ac:dyDescent="0.25"/>
  <cols>
    <col min="1" max="1" width="58.7109375" bestFit="1" customWidth="1"/>
    <col min="2" max="5" width="18.7109375" bestFit="1" customWidth="1"/>
    <col min="6" max="6" width="16" bestFit="1" customWidth="1"/>
    <col min="7" max="7" width="18.28515625" customWidth="1"/>
  </cols>
  <sheetData>
    <row r="2" spans="1:9" x14ac:dyDescent="0.25">
      <c r="A2" s="2" t="s">
        <v>100</v>
      </c>
    </row>
    <row r="3" spans="1:9" x14ac:dyDescent="0.25">
      <c r="A3" s="2" t="s">
        <v>126</v>
      </c>
    </row>
    <row r="4" spans="1:9" x14ac:dyDescent="0.25">
      <c r="A4" t="s">
        <v>0</v>
      </c>
    </row>
    <row r="5" spans="1:9" x14ac:dyDescent="0.25">
      <c r="B5" s="24">
        <v>2013</v>
      </c>
      <c r="C5" s="24">
        <v>2014</v>
      </c>
      <c r="D5" s="24">
        <v>2015</v>
      </c>
      <c r="E5" s="24">
        <v>2016</v>
      </c>
      <c r="F5" s="24">
        <v>2017</v>
      </c>
      <c r="G5" s="24">
        <v>2018</v>
      </c>
      <c r="H5" s="24"/>
    </row>
    <row r="6" spans="1:9" s="2" customFormat="1" x14ac:dyDescent="0.25">
      <c r="A6" s="28" t="s">
        <v>91</v>
      </c>
      <c r="B6" s="30">
        <f t="shared" ref="B6:G6" si="0">B7+B22</f>
        <v>3171909162</v>
      </c>
      <c r="C6" s="30">
        <f t="shared" si="0"/>
        <v>5402400329</v>
      </c>
      <c r="D6" s="30">
        <f t="shared" si="0"/>
        <v>-3267215432</v>
      </c>
      <c r="E6" s="30">
        <f t="shared" si="0"/>
        <v>-4466965524</v>
      </c>
      <c r="F6" s="30">
        <f t="shared" si="0"/>
        <v>2443027297</v>
      </c>
      <c r="G6" s="30">
        <f t="shared" si="0"/>
        <v>-15422050</v>
      </c>
      <c r="H6" s="30"/>
      <c r="I6" s="30"/>
    </row>
    <row r="7" spans="1:9" s="2" customFormat="1" x14ac:dyDescent="0.25">
      <c r="A7" s="26" t="s">
        <v>75</v>
      </c>
      <c r="B7" s="30">
        <f t="shared" ref="B7:G7" si="1">SUM(B8:B21)</f>
        <v>-1714480208</v>
      </c>
      <c r="C7" s="30">
        <f t="shared" si="1"/>
        <v>-735366615</v>
      </c>
      <c r="D7" s="30">
        <f t="shared" si="1"/>
        <v>-1197418410</v>
      </c>
      <c r="E7" s="30">
        <f t="shared" si="1"/>
        <v>3606471780</v>
      </c>
      <c r="F7" s="30">
        <f t="shared" si="1"/>
        <v>3646556028</v>
      </c>
      <c r="G7" s="30">
        <f t="shared" si="1"/>
        <v>4024004592</v>
      </c>
      <c r="H7" s="30"/>
      <c r="I7" s="30"/>
    </row>
    <row r="8" spans="1:9" x14ac:dyDescent="0.25">
      <c r="A8" s="1" t="s">
        <v>63</v>
      </c>
      <c r="B8" s="10">
        <v>9863160502</v>
      </c>
      <c r="C8" s="10">
        <v>9513709575</v>
      </c>
      <c r="D8" s="10">
        <v>9844160793</v>
      </c>
      <c r="E8" s="10">
        <v>9719286305</v>
      </c>
      <c r="F8" s="10">
        <v>11495296405</v>
      </c>
      <c r="G8" s="20">
        <v>15002115930</v>
      </c>
      <c r="H8" s="20"/>
      <c r="I8" s="20"/>
    </row>
    <row r="9" spans="1:9" x14ac:dyDescent="0.25">
      <c r="A9" s="1" t="s">
        <v>64</v>
      </c>
      <c r="B9" s="10">
        <v>-8738145648</v>
      </c>
      <c r="C9" s="10">
        <v>-7505435481</v>
      </c>
      <c r="D9" s="10">
        <v>-8632491743</v>
      </c>
      <c r="E9" s="10">
        <v>-7301599715</v>
      </c>
      <c r="F9" s="10">
        <v>-7302983504</v>
      </c>
      <c r="G9" s="20">
        <v>-9150174445</v>
      </c>
      <c r="H9" s="20"/>
      <c r="I9" s="20"/>
    </row>
    <row r="10" spans="1:9" x14ac:dyDescent="0.25">
      <c r="A10" s="12" t="s">
        <v>108</v>
      </c>
      <c r="B10" s="10">
        <v>-813366610</v>
      </c>
      <c r="C10" s="10">
        <v>-965740755</v>
      </c>
      <c r="D10" s="10"/>
      <c r="E10" s="10"/>
      <c r="F10" s="10"/>
      <c r="G10" s="20"/>
      <c r="H10" s="20"/>
      <c r="I10" s="20"/>
    </row>
    <row r="11" spans="1:9" x14ac:dyDescent="0.25">
      <c r="A11" s="12" t="s">
        <v>65</v>
      </c>
      <c r="B11" s="10">
        <v>-1718619719</v>
      </c>
      <c r="C11" s="10">
        <v>-1954648480</v>
      </c>
      <c r="D11" s="10"/>
      <c r="E11" s="10"/>
      <c r="F11" s="10"/>
      <c r="G11" s="20"/>
      <c r="H11" s="20"/>
      <c r="I11" s="20"/>
    </row>
    <row r="12" spans="1:9" x14ac:dyDescent="0.25">
      <c r="A12" s="12" t="s">
        <v>66</v>
      </c>
      <c r="B12" s="10"/>
      <c r="C12" s="10"/>
      <c r="D12" s="10"/>
      <c r="E12" s="10"/>
      <c r="F12" s="10"/>
      <c r="G12" s="20"/>
      <c r="H12" s="20"/>
      <c r="I12" s="20"/>
    </row>
    <row r="13" spans="1:9" x14ac:dyDescent="0.25">
      <c r="A13" s="12" t="s">
        <v>67</v>
      </c>
      <c r="B13" s="10"/>
      <c r="C13" s="10"/>
      <c r="D13" s="10"/>
      <c r="E13" s="10">
        <v>3836908517</v>
      </c>
      <c r="F13" s="10">
        <v>2645410906</v>
      </c>
      <c r="G13" s="20">
        <v>1679692244</v>
      </c>
      <c r="H13" s="20"/>
      <c r="I13" s="20"/>
    </row>
    <row r="14" spans="1:9" x14ac:dyDescent="0.25">
      <c r="A14" s="12" t="s">
        <v>68</v>
      </c>
      <c r="B14" s="10">
        <v>7856325</v>
      </c>
      <c r="C14" s="10">
        <v>28826709</v>
      </c>
      <c r="D14" s="10">
        <v>9590739</v>
      </c>
      <c r="E14" s="10">
        <v>7605745</v>
      </c>
      <c r="F14" s="10">
        <v>8247891</v>
      </c>
      <c r="G14" s="20">
        <v>3736652</v>
      </c>
      <c r="H14" s="20"/>
      <c r="I14" s="20"/>
    </row>
    <row r="15" spans="1:9" x14ac:dyDescent="0.25">
      <c r="A15" s="1" t="s">
        <v>69</v>
      </c>
      <c r="B15" s="10">
        <v>1055956273</v>
      </c>
      <c r="C15" s="10">
        <v>1111538824</v>
      </c>
      <c r="D15" s="10">
        <v>1219042487</v>
      </c>
      <c r="E15" s="10">
        <v>1427409701</v>
      </c>
      <c r="F15" s="10">
        <v>1847048894</v>
      </c>
      <c r="G15" s="20">
        <v>1898108353</v>
      </c>
      <c r="H15" s="20"/>
      <c r="I15" s="20"/>
    </row>
    <row r="16" spans="1:9" x14ac:dyDescent="0.25">
      <c r="A16" s="12" t="s">
        <v>70</v>
      </c>
      <c r="B16" s="10"/>
      <c r="C16" s="10"/>
      <c r="D16" s="10"/>
      <c r="E16" s="10">
        <v>28898092</v>
      </c>
      <c r="F16" s="10">
        <v>94617278</v>
      </c>
      <c r="G16" s="20">
        <v>275839504</v>
      </c>
      <c r="H16" s="20"/>
      <c r="I16" s="20"/>
    </row>
    <row r="17" spans="1:9" x14ac:dyDescent="0.25">
      <c r="A17" s="1" t="s">
        <v>141</v>
      </c>
      <c r="B17" s="10"/>
      <c r="C17" s="10"/>
      <c r="D17" s="10">
        <v>-2108131908</v>
      </c>
      <c r="E17" s="10">
        <v>-2519298284</v>
      </c>
      <c r="F17" s="10">
        <v>-2737670945</v>
      </c>
      <c r="G17" s="20">
        <v>-3105910228</v>
      </c>
      <c r="H17" s="20"/>
      <c r="I17" s="20"/>
    </row>
    <row r="18" spans="1:9" x14ac:dyDescent="0.25">
      <c r="A18" s="1" t="s">
        <v>71</v>
      </c>
      <c r="B18" s="10"/>
      <c r="C18" s="10"/>
      <c r="D18" s="10">
        <v>-1021274242</v>
      </c>
      <c r="E18" s="10">
        <v>-1143082647</v>
      </c>
      <c r="F18" s="10">
        <v>-219809376</v>
      </c>
      <c r="G18" s="20">
        <v>-305638791</v>
      </c>
      <c r="H18" s="20"/>
      <c r="I18" s="20"/>
    </row>
    <row r="19" spans="1:9" x14ac:dyDescent="0.25">
      <c r="A19" s="1" t="s">
        <v>72</v>
      </c>
      <c r="B19" s="10">
        <v>-1434173592</v>
      </c>
      <c r="C19" s="10">
        <v>-1014682142</v>
      </c>
      <c r="D19" s="10">
        <v>-495022258</v>
      </c>
      <c r="E19" s="10">
        <v>-421274549</v>
      </c>
      <c r="F19" s="10">
        <v>-1343339431</v>
      </c>
      <c r="G19" s="20">
        <v>-1344889688</v>
      </c>
      <c r="H19" s="20"/>
      <c r="I19" s="20"/>
    </row>
    <row r="20" spans="1:9" x14ac:dyDescent="0.25">
      <c r="A20" s="1" t="s">
        <v>73</v>
      </c>
      <c r="B20" s="10">
        <v>349905211</v>
      </c>
      <c r="C20" s="10">
        <v>331617154</v>
      </c>
      <c r="D20" s="10">
        <v>397005485</v>
      </c>
      <c r="E20" s="10">
        <v>446743292</v>
      </c>
      <c r="F20" s="10">
        <v>478510504</v>
      </c>
      <c r="G20" s="20">
        <v>510477539</v>
      </c>
      <c r="H20" s="20"/>
      <c r="I20" s="20"/>
    </row>
    <row r="21" spans="1:9" x14ac:dyDescent="0.25">
      <c r="A21" s="1" t="s">
        <v>74</v>
      </c>
      <c r="B21" s="10">
        <v>-287052950</v>
      </c>
      <c r="C21" s="10">
        <v>-280552019</v>
      </c>
      <c r="D21" s="10">
        <v>-410297763</v>
      </c>
      <c r="E21" s="10">
        <v>-475124677</v>
      </c>
      <c r="F21" s="10">
        <v>-1318772594</v>
      </c>
      <c r="G21" s="20">
        <v>-1439352478</v>
      </c>
      <c r="H21" s="20"/>
      <c r="I21" s="20"/>
    </row>
    <row r="22" spans="1:9" x14ac:dyDescent="0.25">
      <c r="A22" s="26" t="s">
        <v>76</v>
      </c>
      <c r="B22" s="30">
        <f t="shared" ref="B22:G22" si="2">SUM(B23:B38)</f>
        <v>4886389370</v>
      </c>
      <c r="C22" s="30">
        <f t="shared" si="2"/>
        <v>6137766944</v>
      </c>
      <c r="D22" s="30">
        <f t="shared" si="2"/>
        <v>-2069797022</v>
      </c>
      <c r="E22" s="30">
        <f t="shared" si="2"/>
        <v>-8073437304</v>
      </c>
      <c r="F22" s="30">
        <f t="shared" si="2"/>
        <v>-1203528731</v>
      </c>
      <c r="G22" s="30">
        <f t="shared" si="2"/>
        <v>-4039426642</v>
      </c>
      <c r="H22" s="20"/>
      <c r="I22" s="20"/>
    </row>
    <row r="23" spans="1:9" ht="15.75" x14ac:dyDescent="0.25">
      <c r="A23" s="15" t="s">
        <v>77</v>
      </c>
      <c r="B23" s="20"/>
      <c r="C23" s="20"/>
      <c r="D23" s="10"/>
      <c r="E23" s="10"/>
      <c r="F23" s="10"/>
      <c r="G23" s="20"/>
      <c r="H23" s="20"/>
      <c r="I23" s="20"/>
    </row>
    <row r="24" spans="1:9" x14ac:dyDescent="0.25">
      <c r="A24" s="1" t="s">
        <v>109</v>
      </c>
      <c r="B24" s="10">
        <v>-12998108345</v>
      </c>
      <c r="C24" s="10">
        <v>-9684611394</v>
      </c>
      <c r="D24" s="10">
        <v>-8623167663</v>
      </c>
      <c r="E24" s="10">
        <v>-29864977452</v>
      </c>
      <c r="F24" s="10">
        <v>-25195027061</v>
      </c>
      <c r="G24" s="20">
        <v>-23112665265</v>
      </c>
      <c r="H24" s="20"/>
      <c r="I24" s="20"/>
    </row>
    <row r="25" spans="1:9" x14ac:dyDescent="0.25">
      <c r="A25" s="1" t="s">
        <v>16</v>
      </c>
      <c r="B25" s="10">
        <v>-1078103587</v>
      </c>
      <c r="C25" s="10">
        <v>21390490</v>
      </c>
      <c r="D25" s="10">
        <v>-43280319</v>
      </c>
      <c r="E25" s="10">
        <v>-110954336</v>
      </c>
      <c r="F25" s="10">
        <v>24437871</v>
      </c>
      <c r="G25" s="20">
        <v>-778595970</v>
      </c>
      <c r="H25" s="20"/>
      <c r="I25" s="20"/>
    </row>
    <row r="26" spans="1:9" x14ac:dyDescent="0.25">
      <c r="A26" s="1" t="s">
        <v>78</v>
      </c>
      <c r="B26" s="20"/>
      <c r="C26" s="20"/>
      <c r="D26" s="10"/>
      <c r="E26" s="10"/>
      <c r="F26" s="10"/>
      <c r="G26" s="20"/>
      <c r="H26" s="20"/>
      <c r="I26" s="20"/>
    </row>
    <row r="27" spans="1:9" x14ac:dyDescent="0.25">
      <c r="A27" s="12" t="s">
        <v>79</v>
      </c>
      <c r="B27" s="20">
        <v>1542428000</v>
      </c>
      <c r="C27" s="20">
        <v>2287668000</v>
      </c>
      <c r="D27" s="10">
        <v>-6890266000</v>
      </c>
      <c r="E27" s="10">
        <v>2138586561</v>
      </c>
      <c r="F27" s="10">
        <v>10891007439</v>
      </c>
      <c r="G27" s="20">
        <v>3985325000</v>
      </c>
      <c r="H27" s="20"/>
      <c r="I27" s="20"/>
    </row>
    <row r="28" spans="1:9" x14ac:dyDescent="0.25">
      <c r="A28" s="1" t="s">
        <v>80</v>
      </c>
      <c r="B28" s="20">
        <v>16516345089</v>
      </c>
      <c r="C28" s="20">
        <v>13930593038</v>
      </c>
      <c r="D28" s="10">
        <v>11107804665</v>
      </c>
      <c r="E28" s="10">
        <v>20523369384</v>
      </c>
      <c r="F28" s="10">
        <v>14818850105</v>
      </c>
      <c r="G28" s="20">
        <v>15960924940</v>
      </c>
      <c r="H28" s="20"/>
      <c r="I28" s="20"/>
    </row>
    <row r="29" spans="1:9" x14ac:dyDescent="0.25">
      <c r="A29" s="12" t="s">
        <v>81</v>
      </c>
      <c r="B29" s="20"/>
      <c r="C29" s="20"/>
      <c r="D29" s="10"/>
      <c r="E29" s="10"/>
      <c r="F29" s="10"/>
      <c r="G29" s="20"/>
      <c r="H29" s="20"/>
      <c r="I29" s="20"/>
    </row>
    <row r="30" spans="1:9" x14ac:dyDescent="0.25">
      <c r="A30" s="12" t="s">
        <v>82</v>
      </c>
      <c r="B30" s="10"/>
      <c r="C30" s="10"/>
      <c r="D30" s="10"/>
      <c r="E30" s="10"/>
      <c r="F30" s="10"/>
      <c r="G30" s="20"/>
      <c r="H30" s="20"/>
      <c r="I30" s="20"/>
    </row>
    <row r="31" spans="1:9" x14ac:dyDescent="0.25">
      <c r="A31" s="12" t="s">
        <v>83</v>
      </c>
      <c r="B31" s="20"/>
      <c r="C31" s="20"/>
      <c r="D31" s="10"/>
      <c r="E31" s="10"/>
      <c r="F31" s="10"/>
      <c r="G31" s="20"/>
      <c r="H31" s="20"/>
      <c r="I31" s="20"/>
    </row>
    <row r="32" spans="1:9" x14ac:dyDescent="0.25">
      <c r="A32" s="12" t="s">
        <v>84</v>
      </c>
      <c r="B32" s="10"/>
      <c r="C32" s="20"/>
      <c r="D32" s="10"/>
      <c r="E32" s="10"/>
      <c r="F32" s="10"/>
      <c r="G32" s="20"/>
      <c r="H32" s="20"/>
      <c r="I32" s="20"/>
    </row>
    <row r="33" spans="1:9" x14ac:dyDescent="0.25">
      <c r="A33" s="1" t="s">
        <v>85</v>
      </c>
      <c r="B33" s="20"/>
      <c r="C33" s="20"/>
      <c r="D33" s="10"/>
      <c r="E33" s="10"/>
      <c r="F33" s="10"/>
      <c r="G33" s="20"/>
      <c r="H33" s="20"/>
      <c r="I33" s="20"/>
    </row>
    <row r="34" spans="1:9" x14ac:dyDescent="0.25">
      <c r="A34" s="12" t="s">
        <v>86</v>
      </c>
      <c r="B34" s="20"/>
      <c r="C34" s="20"/>
      <c r="D34" s="10"/>
      <c r="E34" s="10"/>
      <c r="F34" s="10"/>
      <c r="G34" s="20"/>
      <c r="H34" s="20"/>
      <c r="I34" s="20"/>
    </row>
    <row r="35" spans="1:9" x14ac:dyDescent="0.25">
      <c r="A35" s="12" t="s">
        <v>87</v>
      </c>
      <c r="B35" s="20"/>
      <c r="C35" s="20"/>
      <c r="D35" s="10"/>
      <c r="E35" s="10"/>
      <c r="F35" s="10"/>
      <c r="G35" s="20"/>
      <c r="H35" s="20"/>
      <c r="I35" s="20"/>
    </row>
    <row r="36" spans="1:9" x14ac:dyDescent="0.25">
      <c r="A36" s="12" t="s">
        <v>88</v>
      </c>
      <c r="B36" s="20"/>
      <c r="C36" s="20"/>
      <c r="D36" s="10"/>
      <c r="E36" s="10"/>
      <c r="F36" s="10"/>
      <c r="G36" s="20"/>
      <c r="H36" s="20"/>
      <c r="I36" s="20"/>
    </row>
    <row r="37" spans="1:9" x14ac:dyDescent="0.25">
      <c r="A37" s="1" t="s">
        <v>89</v>
      </c>
      <c r="B37" s="20"/>
      <c r="C37" s="20"/>
      <c r="D37" s="10"/>
      <c r="E37" s="10"/>
      <c r="F37" s="10"/>
      <c r="G37" s="20"/>
      <c r="H37" s="20"/>
      <c r="I37" s="20"/>
    </row>
    <row r="38" spans="1:9" x14ac:dyDescent="0.25">
      <c r="A38" s="1" t="s">
        <v>90</v>
      </c>
      <c r="B38" s="20">
        <v>903828213</v>
      </c>
      <c r="C38" s="32">
        <v>-417273190</v>
      </c>
      <c r="D38" s="10">
        <v>2379112295</v>
      </c>
      <c r="E38" s="10">
        <v>-759461461</v>
      </c>
      <c r="F38" s="10">
        <v>-1742797085</v>
      </c>
      <c r="G38" s="20">
        <v>-94415347</v>
      </c>
      <c r="H38" s="20"/>
      <c r="I38" s="20"/>
    </row>
    <row r="39" spans="1:9" s="2" customFormat="1" x14ac:dyDescent="0.25">
      <c r="A39" s="28" t="s">
        <v>95</v>
      </c>
      <c r="B39" s="30">
        <f>SUM(B40:B47)</f>
        <v>10728567858</v>
      </c>
      <c r="C39" s="30">
        <f>SUM(C40:C47)</f>
        <v>-5635823183</v>
      </c>
      <c r="D39" s="30">
        <f>D41+D42+D43+D44+D45+D46+D40+D47</f>
        <v>8912656815</v>
      </c>
      <c r="E39" s="30">
        <f>E41+E42+E43+E44+E45+E46+E40+E47</f>
        <v>4435967104</v>
      </c>
      <c r="F39" s="30">
        <f>F41+F42+F43+F44+F45+F46+F40+F47</f>
        <v>3591667089</v>
      </c>
      <c r="G39" s="30">
        <f>G41+G42+G43+G44+G45+G46+G40+G47</f>
        <v>-5982870768</v>
      </c>
      <c r="H39" s="30"/>
      <c r="I39" s="30"/>
    </row>
    <row r="40" spans="1:9" x14ac:dyDescent="0.25">
      <c r="A40" s="16" t="s">
        <v>110</v>
      </c>
      <c r="B40" s="10">
        <v>2827772385</v>
      </c>
      <c r="C40" s="10">
        <v>2840271400</v>
      </c>
      <c r="D40" s="10">
        <v>2041899445</v>
      </c>
      <c r="E40" s="10">
        <v>4605925718</v>
      </c>
      <c r="F40" s="10">
        <v>3951722212</v>
      </c>
      <c r="G40" s="20"/>
      <c r="H40" s="20"/>
      <c r="I40" s="20"/>
    </row>
    <row r="41" spans="1:9" x14ac:dyDescent="0.25">
      <c r="A41" s="16" t="s">
        <v>92</v>
      </c>
      <c r="B41" s="10"/>
      <c r="C41" s="10"/>
      <c r="D41" s="10"/>
      <c r="E41" s="10"/>
      <c r="F41" s="10"/>
      <c r="G41" s="20"/>
      <c r="H41" s="20"/>
      <c r="I41" s="20"/>
    </row>
    <row r="42" spans="1:9" x14ac:dyDescent="0.25">
      <c r="A42" s="1" t="s">
        <v>93</v>
      </c>
      <c r="B42" s="10"/>
      <c r="C42" s="10"/>
      <c r="D42" s="10"/>
      <c r="E42" s="10"/>
      <c r="F42" s="10"/>
      <c r="G42" s="20"/>
      <c r="H42" s="20"/>
      <c r="I42" s="20"/>
    </row>
    <row r="43" spans="1:9" x14ac:dyDescent="0.25">
      <c r="A43" s="1" t="s">
        <v>111</v>
      </c>
      <c r="B43" s="10">
        <v>8539779365</v>
      </c>
      <c r="C43" s="10">
        <v>602417813</v>
      </c>
      <c r="D43" s="10">
        <v>1719641270</v>
      </c>
      <c r="E43" s="10">
        <v>5261546</v>
      </c>
      <c r="F43" s="10">
        <v>122286576</v>
      </c>
      <c r="G43" s="20">
        <v>-2036260058</v>
      </c>
      <c r="H43" s="20"/>
      <c r="I43" s="20"/>
    </row>
    <row r="44" spans="1:9" x14ac:dyDescent="0.25">
      <c r="A44" s="1" t="s">
        <v>112</v>
      </c>
      <c r="B44" s="10"/>
      <c r="C44" s="10"/>
      <c r="D44" s="10"/>
      <c r="E44" s="10"/>
      <c r="F44" s="10"/>
      <c r="G44" s="20">
        <v>-3601848810</v>
      </c>
      <c r="H44" s="20"/>
      <c r="I44" s="20"/>
    </row>
    <row r="45" spans="1:9" x14ac:dyDescent="0.25">
      <c r="A45" s="1" t="s">
        <v>113</v>
      </c>
      <c r="B45" s="10">
        <v>-394710839</v>
      </c>
      <c r="C45" s="10">
        <v>-8842527280</v>
      </c>
      <c r="D45" s="10">
        <v>5263314704</v>
      </c>
      <c r="E45" s="10"/>
      <c r="F45" s="10"/>
      <c r="G45" s="20"/>
      <c r="H45" s="20"/>
      <c r="I45" s="20"/>
    </row>
    <row r="46" spans="1:9" x14ac:dyDescent="0.25">
      <c r="A46" s="1" t="s">
        <v>94</v>
      </c>
      <c r="B46" s="10">
        <v>-244273053</v>
      </c>
      <c r="C46" s="10">
        <v>-235985116</v>
      </c>
      <c r="D46" s="10">
        <v>-112198604</v>
      </c>
      <c r="E46" s="10">
        <v>-175220160</v>
      </c>
      <c r="F46" s="10">
        <v>-482341699</v>
      </c>
      <c r="G46" s="20">
        <v>-344761900</v>
      </c>
      <c r="H46" s="20"/>
      <c r="I46" s="20"/>
    </row>
    <row r="47" spans="1:9" x14ac:dyDescent="0.25">
      <c r="A47" s="12" t="s">
        <v>30</v>
      </c>
      <c r="B47" s="10"/>
      <c r="C47" s="10"/>
      <c r="D47" s="10"/>
      <c r="E47" s="10"/>
      <c r="F47" s="10"/>
      <c r="G47" s="20"/>
      <c r="H47" s="20"/>
      <c r="I47" s="20"/>
    </row>
    <row r="48" spans="1:9" s="2" customFormat="1" x14ac:dyDescent="0.25">
      <c r="A48" s="28" t="s">
        <v>99</v>
      </c>
      <c r="B48" s="30">
        <f t="shared" ref="B48:G48" si="3">SUM(B49:B52)</f>
        <v>-14039191325</v>
      </c>
      <c r="C48" s="30">
        <f t="shared" si="3"/>
        <v>5682578815</v>
      </c>
      <c r="D48" s="30">
        <f t="shared" si="3"/>
        <v>-6255130299</v>
      </c>
      <c r="E48" s="30">
        <f t="shared" si="3"/>
        <v>425255694</v>
      </c>
      <c r="F48" s="30">
        <f t="shared" si="3"/>
        <v>1109210039</v>
      </c>
      <c r="G48" s="30">
        <f t="shared" si="3"/>
        <v>4240764998</v>
      </c>
      <c r="H48" s="30"/>
      <c r="I48" s="30"/>
    </row>
    <row r="49" spans="1:9" x14ac:dyDescent="0.25">
      <c r="A49" t="s">
        <v>96</v>
      </c>
      <c r="B49" s="10">
        <v>-13410936198</v>
      </c>
      <c r="C49" s="10">
        <v>5682578815</v>
      </c>
      <c r="D49" s="10"/>
      <c r="E49" s="10">
        <v>1622788496</v>
      </c>
      <c r="F49" s="10">
        <v>-631845117</v>
      </c>
      <c r="G49" s="20">
        <v>-359235002</v>
      </c>
      <c r="H49" s="20"/>
      <c r="I49" s="20"/>
    </row>
    <row r="50" spans="1:9" x14ac:dyDescent="0.25">
      <c r="A50" t="s">
        <v>97</v>
      </c>
      <c r="B50" s="10"/>
      <c r="C50" s="10"/>
      <c r="D50" s="10">
        <v>-8255130299</v>
      </c>
      <c r="E50" s="10"/>
      <c r="F50" s="10"/>
      <c r="G50" s="20"/>
      <c r="H50" s="20"/>
      <c r="I50" s="20"/>
    </row>
    <row r="51" spans="1:9" x14ac:dyDescent="0.25">
      <c r="A51" t="s">
        <v>98</v>
      </c>
      <c r="B51" s="10">
        <v>-628255127</v>
      </c>
      <c r="C51" s="10"/>
      <c r="D51" s="10"/>
      <c r="E51" s="10">
        <v>-1197532802</v>
      </c>
      <c r="F51" s="10">
        <v>-1258944844</v>
      </c>
      <c r="G51" s="20"/>
      <c r="H51" s="20"/>
      <c r="I51" s="20"/>
    </row>
    <row r="52" spans="1:9" x14ac:dyDescent="0.25">
      <c r="A52" t="s">
        <v>114</v>
      </c>
      <c r="B52" s="10"/>
      <c r="C52" s="10"/>
      <c r="D52" s="10">
        <v>2000000000</v>
      </c>
      <c r="E52" s="10"/>
      <c r="F52" s="10">
        <v>3000000000</v>
      </c>
      <c r="G52" s="20">
        <v>4600000000</v>
      </c>
      <c r="H52" s="20"/>
      <c r="I52" s="20"/>
    </row>
    <row r="53" spans="1:9" s="2" customFormat="1" x14ac:dyDescent="0.25">
      <c r="A53" s="28" t="s">
        <v>134</v>
      </c>
      <c r="B53" s="30">
        <f t="shared" ref="B53:G53" si="4">B48+B39+B6</f>
        <v>-138714305</v>
      </c>
      <c r="C53" s="30">
        <f t="shared" si="4"/>
        <v>5449155961</v>
      </c>
      <c r="D53" s="30">
        <f t="shared" si="4"/>
        <v>-609688916</v>
      </c>
      <c r="E53" s="30">
        <f t="shared" si="4"/>
        <v>394257274</v>
      </c>
      <c r="F53" s="30">
        <f t="shared" si="4"/>
        <v>7143904425</v>
      </c>
      <c r="G53" s="30">
        <f t="shared" si="4"/>
        <v>-1757527820</v>
      </c>
      <c r="H53" s="30"/>
      <c r="I53" s="30"/>
    </row>
    <row r="54" spans="1:9" x14ac:dyDescent="0.25">
      <c r="A54" s="2" t="s">
        <v>135</v>
      </c>
      <c r="B54" s="10"/>
      <c r="C54" s="10"/>
      <c r="D54" s="20"/>
      <c r="E54" s="20"/>
      <c r="F54" s="20"/>
      <c r="G54" s="20"/>
      <c r="H54" s="20"/>
      <c r="I54" s="20"/>
    </row>
    <row r="55" spans="1:9" x14ac:dyDescent="0.25">
      <c r="A55" s="29" t="s">
        <v>136</v>
      </c>
      <c r="B55" s="20">
        <v>11069637031</v>
      </c>
      <c r="C55" s="20">
        <v>10930922727</v>
      </c>
      <c r="D55" s="20">
        <v>16380078691</v>
      </c>
      <c r="E55" s="20">
        <v>15770389776</v>
      </c>
      <c r="F55" s="20">
        <v>16164647048</v>
      </c>
      <c r="G55" s="20">
        <v>23308551474</v>
      </c>
      <c r="H55" s="20"/>
      <c r="I55" s="20"/>
    </row>
    <row r="56" spans="1:9" x14ac:dyDescent="0.25">
      <c r="A56" s="28" t="s">
        <v>137</v>
      </c>
      <c r="B56" s="30">
        <f>B53+B55</f>
        <v>10930922726</v>
      </c>
      <c r="C56" s="30">
        <f>C53+C54+C55</f>
        <v>16380078688</v>
      </c>
      <c r="D56" s="30">
        <f>D53+D54+D55</f>
        <v>15770389775</v>
      </c>
      <c r="E56" s="30">
        <f>E53+E54+E55</f>
        <v>16164647050</v>
      </c>
      <c r="F56" s="30">
        <f>F53+F54+F55</f>
        <v>23308551473</v>
      </c>
      <c r="G56" s="30">
        <f>G53+G54+G55</f>
        <v>21551023654</v>
      </c>
      <c r="H56" s="20"/>
      <c r="I56" s="20"/>
    </row>
    <row r="57" spans="1:9" x14ac:dyDescent="0.25">
      <c r="A57" s="29" t="s">
        <v>138</v>
      </c>
      <c r="B57" s="33">
        <f>B6/('1'!B40/10)</f>
        <v>7.068263572186738</v>
      </c>
      <c r="C57" s="33">
        <f>C6/('1'!C40/10)</f>
        <v>10.468414671683794</v>
      </c>
      <c r="D57" s="33">
        <f>D6/('1'!D40/10)</f>
        <v>-5.3201633208172332</v>
      </c>
      <c r="E57" s="33">
        <f>E6/('1'!E40/10)</f>
        <v>-7.2737738391472959</v>
      </c>
      <c r="F57" s="33">
        <f>F6/('1'!F40/10)</f>
        <v>3.9780983188177683</v>
      </c>
      <c r="G57" s="33">
        <f>G6/('1'!G40/10)</f>
        <v>-2.0583985612345226E-2</v>
      </c>
      <c r="H57" s="20"/>
      <c r="I57" s="20"/>
    </row>
    <row r="58" spans="1:9" x14ac:dyDescent="0.25">
      <c r="A58" s="28" t="s">
        <v>139</v>
      </c>
      <c r="B58" s="31">
        <v>448753662</v>
      </c>
      <c r="C58" s="31">
        <v>516066711</v>
      </c>
      <c r="D58" s="31">
        <v>614119386</v>
      </c>
      <c r="E58" s="31">
        <v>614119386</v>
      </c>
      <c r="F58" s="31">
        <v>614119386</v>
      </c>
      <c r="G58" s="31">
        <v>614119386</v>
      </c>
      <c r="H58" s="20"/>
      <c r="I58" s="20"/>
    </row>
    <row r="59" spans="1:9" x14ac:dyDescent="0.25">
      <c r="A59" s="17"/>
      <c r="B59" s="20"/>
      <c r="C59" s="20"/>
      <c r="D59" s="20"/>
      <c r="E59" s="20"/>
      <c r="F59" s="20"/>
      <c r="G59" s="20"/>
      <c r="H59" s="20"/>
      <c r="I59" s="20"/>
    </row>
    <row r="60" spans="1:9" x14ac:dyDescent="0.25">
      <c r="A60" s="17"/>
    </row>
    <row r="61" spans="1:9" x14ac:dyDescent="0.25">
      <c r="A61" s="17"/>
    </row>
    <row r="62" spans="1:9" x14ac:dyDescent="0.25">
      <c r="A6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5" sqref="B15"/>
    </sheetView>
  </sheetViews>
  <sheetFormatPr defaultRowHeight="15" x14ac:dyDescent="0.25"/>
  <cols>
    <col min="1" max="1" width="34.5703125" bestFit="1" customWidth="1"/>
  </cols>
  <sheetData>
    <row r="2" spans="1:6" x14ac:dyDescent="0.25">
      <c r="A2" s="2" t="s">
        <v>100</v>
      </c>
    </row>
    <row r="3" spans="1:6" x14ac:dyDescent="0.25">
      <c r="A3" s="2" t="s">
        <v>116</v>
      </c>
    </row>
    <row r="6" spans="1:6" ht="15.75" x14ac:dyDescent="0.25">
      <c r="A6" s="21" t="s">
        <v>116</v>
      </c>
      <c r="B6" s="22">
        <v>2013</v>
      </c>
      <c r="C6" s="22">
        <v>2014</v>
      </c>
      <c r="D6" s="22">
        <v>2015</v>
      </c>
      <c r="E6" s="22">
        <v>2016</v>
      </c>
      <c r="F6" s="22">
        <v>2017</v>
      </c>
    </row>
    <row r="7" spans="1:6" x14ac:dyDescent="0.25">
      <c r="A7" t="s">
        <v>117</v>
      </c>
      <c r="B7" s="18">
        <f>'2'!B7/'2'!B8</f>
        <v>0.18207213000872324</v>
      </c>
      <c r="C7" s="18">
        <f>'2'!C7/'2'!C8</f>
        <v>0.15268448260061379</v>
      </c>
      <c r="D7" s="18">
        <f>'2'!D7/'2'!D8</f>
        <v>0.17294000092596101</v>
      </c>
      <c r="E7" s="18">
        <f>'2'!E7/'2'!E8</f>
        <v>0.26436338390992176</v>
      </c>
      <c r="F7" s="18">
        <f>'2'!F7/'2'!F8</f>
        <v>0.33530180685486788</v>
      </c>
    </row>
    <row r="8" spans="1:6" x14ac:dyDescent="0.25">
      <c r="A8" t="s">
        <v>118</v>
      </c>
      <c r="B8" s="18">
        <f>'2'!B26/'2'!B6</f>
        <v>0.53494289503189529</v>
      </c>
      <c r="C8" s="18">
        <f>'2'!C26/'2'!C6</f>
        <v>0.51460356090264514</v>
      </c>
      <c r="D8" s="18">
        <f>'2'!D26/'2'!D6</f>
        <v>0.5260719890322515</v>
      </c>
      <c r="E8" s="18">
        <f>'2'!E26/'2'!E6</f>
        <v>0.51590300674821443</v>
      </c>
      <c r="F8" s="18">
        <f>'2'!F26/'2'!F6</f>
        <v>0.49482469692481218</v>
      </c>
    </row>
    <row r="9" spans="1:6" x14ac:dyDescent="0.25">
      <c r="A9" t="s">
        <v>119</v>
      </c>
      <c r="B9" s="18">
        <f>'2'!B38/'2'!B6</f>
        <v>0.19795734117897429</v>
      </c>
      <c r="C9" s="18">
        <f>'2'!C38/'2'!C6</f>
        <v>0.21547380086333121</v>
      </c>
      <c r="D9" s="18">
        <f>'2'!D38/'2'!D6</f>
        <v>0.23061536765215027</v>
      </c>
      <c r="E9" s="18">
        <f>'2'!E38/'2'!E6</f>
        <v>0.21871519026660813</v>
      </c>
      <c r="F9" s="18">
        <f>'2'!F38/'2'!F6</f>
        <v>0.23407163731471006</v>
      </c>
    </row>
    <row r="10" spans="1:6" x14ac:dyDescent="0.25">
      <c r="A10" t="s">
        <v>120</v>
      </c>
      <c r="B10" s="18">
        <f>'2'!B38/'1'!B6</f>
        <v>9.9414652557553232E-3</v>
      </c>
      <c r="C10" s="18">
        <f>'2'!C38/'1'!C6</f>
        <v>9.6696199093646226E-3</v>
      </c>
      <c r="D10" s="18">
        <f>'2'!D38/'1'!D6</f>
        <v>1.1453716539818186E-2</v>
      </c>
      <c r="E10" s="18">
        <f>'2'!E38/'1'!E6</f>
        <v>1.0586661667498314E-2</v>
      </c>
      <c r="F10" s="18">
        <f>'2'!F38/'1'!F6</f>
        <v>1.0505354091631934E-2</v>
      </c>
    </row>
    <row r="11" spans="1:6" x14ac:dyDescent="0.25">
      <c r="A11" t="s">
        <v>121</v>
      </c>
      <c r="B11" s="18">
        <f>'2'!B38/'1'!B39</f>
        <v>0.1286579634692496</v>
      </c>
      <c r="C11" s="18">
        <f>'2'!C38/'1'!C39</f>
        <v>0.12489625127661728</v>
      </c>
      <c r="D11" s="18">
        <f>'2'!D38/'1'!D39</f>
        <v>0.10444553959941964</v>
      </c>
      <c r="E11" s="18">
        <f>'2'!E38/'1'!E39</f>
        <v>0.11347097572089875</v>
      </c>
      <c r="F11" s="18">
        <f>'2'!F38/'1'!F39</f>
        <v>0.13462850812264257</v>
      </c>
    </row>
    <row r="12" spans="1:6" x14ac:dyDescent="0.25">
      <c r="A12" t="s">
        <v>122</v>
      </c>
      <c r="B12" s="23">
        <v>0.1114</v>
      </c>
      <c r="C12" s="23">
        <v>0.1125</v>
      </c>
      <c r="D12" s="23">
        <v>0.12740000000000001</v>
      </c>
      <c r="E12" s="23">
        <v>0.1082</v>
      </c>
      <c r="F12" s="23">
        <v>0.11840000000000001</v>
      </c>
    </row>
    <row r="13" spans="1:6" x14ac:dyDescent="0.25">
      <c r="A13" t="s">
        <v>123</v>
      </c>
      <c r="B13" s="23">
        <v>7.4999999999999997E-2</v>
      </c>
      <c r="C13" s="23">
        <v>5.6000000000000001E-2</v>
      </c>
      <c r="D13" s="23">
        <v>6.6000000000000003E-2</v>
      </c>
      <c r="E13" s="23">
        <v>4.0099999999999997E-2</v>
      </c>
      <c r="F13" s="23">
        <v>3.9899999999999998E-2</v>
      </c>
    </row>
    <row r="14" spans="1:6" x14ac:dyDescent="0.25">
      <c r="A14" t="s">
        <v>124</v>
      </c>
      <c r="B14" s="23">
        <v>0.70499999999999996</v>
      </c>
      <c r="C14" s="23">
        <v>0.6895</v>
      </c>
      <c r="D14" s="23">
        <v>0.74409999999999998</v>
      </c>
      <c r="E14" s="23">
        <v>0.83599999999999997</v>
      </c>
      <c r="F14" s="23">
        <v>0.85629999999999995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2020-04-12T14:22:04Z</dcterms:modified>
</cp:coreProperties>
</file>