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3" i="1" l="1"/>
  <c r="D30" i="1"/>
  <c r="E30" i="1"/>
  <c r="F30" i="1"/>
  <c r="G30" i="1"/>
  <c r="G43" i="1" s="1"/>
  <c r="G44" i="1" s="1"/>
  <c r="H30" i="1"/>
  <c r="D43" i="1"/>
  <c r="D44" i="1" s="1"/>
  <c r="E43" i="1"/>
  <c r="E44" i="1" s="1"/>
  <c r="F43" i="1"/>
  <c r="F44" i="1" s="1"/>
  <c r="H43" i="1"/>
  <c r="H44" i="1" s="1"/>
  <c r="C44" i="1"/>
  <c r="E22" i="1" l="1"/>
  <c r="F22" i="1"/>
  <c r="G22" i="1"/>
  <c r="E15" i="1"/>
  <c r="F15" i="1"/>
  <c r="G15" i="1"/>
  <c r="E13" i="1"/>
  <c r="F13" i="1"/>
  <c r="G13" i="1"/>
  <c r="G27" i="1" s="1"/>
  <c r="E10" i="1"/>
  <c r="F10" i="1"/>
  <c r="G10" i="1"/>
  <c r="D27" i="1"/>
  <c r="E27" i="1"/>
  <c r="F27" i="1"/>
  <c r="C23" i="3"/>
  <c r="E23" i="3"/>
  <c r="F23" i="3"/>
  <c r="G23" i="3"/>
  <c r="C19" i="3"/>
  <c r="D21" i="3"/>
  <c r="D23" i="3" s="1"/>
  <c r="E19" i="3"/>
  <c r="F19" i="3"/>
  <c r="F21" i="3" s="1"/>
  <c r="G19" i="3"/>
  <c r="C21" i="3"/>
  <c r="E21" i="3"/>
  <c r="G21" i="3"/>
  <c r="C16" i="3"/>
  <c r="D16" i="3"/>
  <c r="E16" i="3"/>
  <c r="F16" i="3"/>
  <c r="G16" i="3"/>
  <c r="C11" i="3"/>
  <c r="D11" i="3"/>
  <c r="E11" i="3"/>
  <c r="F11" i="3"/>
  <c r="G11" i="3"/>
  <c r="C30" i="2"/>
  <c r="D30" i="2"/>
  <c r="E30" i="2"/>
  <c r="F30" i="2"/>
  <c r="G30" i="2"/>
  <c r="C17" i="2"/>
  <c r="D17" i="2"/>
  <c r="E17" i="2"/>
  <c r="F17" i="2"/>
  <c r="G17" i="2"/>
  <c r="C15" i="2"/>
  <c r="D15" i="2"/>
  <c r="E15" i="2"/>
  <c r="F15" i="2"/>
  <c r="G15" i="2"/>
  <c r="C10" i="2"/>
  <c r="D10" i="2"/>
  <c r="E10" i="2"/>
  <c r="F10" i="2"/>
  <c r="G10" i="2"/>
  <c r="C31" i="2"/>
  <c r="D31" i="2"/>
  <c r="E31" i="2"/>
  <c r="F31" i="2"/>
  <c r="G31" i="2"/>
  <c r="B35" i="2"/>
  <c r="B31" i="2"/>
  <c r="G38" i="2" l="1"/>
  <c r="G26" i="3" l="1"/>
  <c r="G25" i="3"/>
  <c r="H46" i="1" l="1"/>
  <c r="H45" i="1"/>
  <c r="H27" i="1"/>
  <c r="H22" i="1"/>
  <c r="H15" i="1"/>
  <c r="H13" i="1"/>
  <c r="H10" i="1"/>
  <c r="G35" i="2" l="1"/>
  <c r="G37" i="2" s="1"/>
  <c r="D46" i="1"/>
  <c r="E46" i="1"/>
  <c r="F46" i="1"/>
  <c r="G46" i="1"/>
  <c r="C46" i="1"/>
  <c r="D35" i="2" l="1"/>
  <c r="D37" i="2" s="1"/>
  <c r="F35" i="2"/>
  <c r="F37" i="2" s="1"/>
  <c r="E35" i="2"/>
  <c r="E37" i="2" s="1"/>
  <c r="C35" i="2"/>
  <c r="C37" i="2" s="1"/>
  <c r="B17" i="2"/>
  <c r="B10" i="2"/>
  <c r="B15" i="2" s="1"/>
  <c r="B30" i="2" l="1"/>
  <c r="D25" i="3"/>
  <c r="E25" i="3"/>
  <c r="F25" i="3"/>
  <c r="B19" i="3"/>
  <c r="C25" i="3"/>
  <c r="B11" i="3"/>
  <c r="B25" i="3" s="1"/>
  <c r="B16" i="3"/>
  <c r="B37" i="2" l="1"/>
  <c r="B21" i="3"/>
  <c r="B23" i="3" s="1"/>
  <c r="C22" i="1"/>
  <c r="C30" i="1"/>
  <c r="C15" i="1"/>
  <c r="C10" i="1"/>
  <c r="C13" i="1" s="1"/>
  <c r="C45" i="1" s="1"/>
  <c r="E45" i="1"/>
  <c r="F45" i="1"/>
  <c r="G45" i="1"/>
  <c r="D13" i="1"/>
  <c r="D45" i="1" s="1"/>
  <c r="D22" i="1"/>
  <c r="D15" i="1"/>
  <c r="D10" i="1"/>
  <c r="C27" i="1" l="1"/>
</calcChain>
</file>

<file path=xl/sharedStrings.xml><?xml version="1.0" encoding="utf-8"?>
<sst xmlns="http://schemas.openxmlformats.org/spreadsheetml/2006/main" count="101" uniqueCount="86">
  <si>
    <t>Premium on Right Share/ Share Premium</t>
  </si>
  <si>
    <t>Reserve For Exceptional Losses</t>
  </si>
  <si>
    <t>Profit &amp; Loss Appropriation Account</t>
  </si>
  <si>
    <t>Fire Insurance Business Account</t>
  </si>
  <si>
    <t>Marine Insurance Business Account</t>
  </si>
  <si>
    <t>Motor Insurance Business Account</t>
  </si>
  <si>
    <t>-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</si>
  <si>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</si>
  <si>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</si>
  <si>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</si>
  <si>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</si>
  <si>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</si>
  <si>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</si>
  <si>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</si>
  <si>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</si>
  <si>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Statutory Deposits with banks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</si>
  <si>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</si>
  <si>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</si>
  <si>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</si>
  <si>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</si>
  <si>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</si>
  <si>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</si>
  <si>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Fixed Assets</t>
  </si>
  <si>
    <t>Stock Of Stationary</t>
  </si>
  <si>
    <t>Security Deposit</t>
  </si>
  <si>
    <t>Insurance Stamps In Hand</t>
  </si>
  <si>
    <t>Income Statement</t>
  </si>
  <si>
    <t>Interest And Dividend Income</t>
  </si>
  <si>
    <t>Other Income/ Misc Income</t>
  </si>
  <si>
    <t>Capital gain/Profit On Sale Of Assets</t>
  </si>
  <si>
    <t>Capital Gain/(Loss) On Sale Of Share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</si>
  <si>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</si>
  <si>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</si>
  <si>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</si>
  <si>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</si>
  <si>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</si>
  <si>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</si>
  <si>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Provision For Diminution Value Of Share</t>
  </si>
  <si>
    <t>Directors Fee</t>
  </si>
  <si>
    <t>Audit Fees</t>
  </si>
  <si>
    <t>Lease Rental</t>
  </si>
  <si>
    <t>Interest Expense</t>
  </si>
  <si>
    <t>Legal &amp; Professional Fees</t>
  </si>
  <si>
    <t>Donation &amp; Subscription</t>
  </si>
  <si>
    <t>Depreciation</t>
  </si>
  <si>
    <t>Other Expenses</t>
  </si>
  <si>
    <t>Registration &amp; Renewal</t>
  </si>
  <si>
    <t>Gratuity Paid</t>
  </si>
  <si>
    <t>Interest &amp; Other Income</t>
  </si>
  <si>
    <t>VAT Paid</t>
  </si>
  <si>
    <t>Collection From Premium &amp; Other Income</t>
  </si>
  <si>
    <t>Income Tax Paid</t>
  </si>
  <si>
    <t>Payment For Management Exp. Re-Insurance &amp; Claim</t>
  </si>
  <si>
    <t>Acquisition Of Fixed Asset</t>
  </si>
  <si>
    <t>Sale Of Fixed Assets</t>
  </si>
  <si>
    <t>Disposal Of Investment</t>
  </si>
  <si>
    <t>Dividend Paid</t>
  </si>
  <si>
    <t>Janata Insurance Company Ltd.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</si>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</sst>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54545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545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" fontId="0" fillId="0" borderId="0" xfId="0" applyNumberFormat="1" applyFont="1" applyAlignment="1">
      <alignment horizontal="right" vertical="top" wrapText="1"/>
    </xf>
    <xf numFmtId="4" fontId="0" fillId="0" borderId="5" xfId="0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4" fontId="3" fillId="0" borderId="0" xfId="0" applyNumberFormat="1" applyFont="1" applyAlignment="1">
      <alignment horizontal="right" vertical="top" wrapText="1"/>
    </xf>
    <xf numFmtId="4" fontId="3" fillId="0" borderId="5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5" xfId="0" applyFont="1" applyBorder="1" applyAlignment="1">
      <alignment horizontal="right" vertical="top" wrapText="1"/>
    </xf>
    <xf numFmtId="43" fontId="3" fillId="0" borderId="10" xfId="1" applyNumberFormat="1" applyFont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horizontal="right" vertical="top" wrapText="1"/>
    </xf>
    <xf numFmtId="4" fontId="9" fillId="0" borderId="0" xfId="0" applyNumberFormat="1" applyFont="1" applyFill="1" applyAlignment="1">
      <alignment horizontal="right" vertical="top" wrapText="1"/>
    </xf>
    <xf numFmtId="0" fontId="9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2" fontId="11" fillId="0" borderId="10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3" fillId="0" borderId="0" xfId="0" applyFont="1"/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/>
    <xf numFmtId="0" fontId="13" fillId="0" borderId="4" xfId="0" applyFont="1" applyFill="1" applyBorder="1" applyAlignment="1">
      <alignment vertical="top" wrapText="1"/>
    </xf>
    <xf numFmtId="0" fontId="3" fillId="0" borderId="11" xfId="0" applyFont="1" applyBorder="1" applyAlignment="1">
      <alignment horizontal="left"/>
    </xf>
    <xf numFmtId="0" fontId="14" fillId="0" borderId="4" xfId="0" applyFont="1" applyFill="1" applyBorder="1" applyAlignment="1">
      <alignment vertical="top" wrapText="1"/>
    </xf>
    <xf numFmtId="0" fontId="3" fillId="0" borderId="11" xfId="0" applyFont="1" applyBorder="1"/>
    <xf numFmtId="0" fontId="8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Border="1"/>
    <xf numFmtId="0" fontId="3" fillId="0" borderId="13" xfId="0" applyFont="1" applyBorder="1"/>
    <xf numFmtId="0" fontId="1" fillId="0" borderId="4" xfId="0" applyFont="1" applyFill="1" applyBorder="1" applyAlignment="1">
      <alignment vertical="top"/>
    </xf>
    <xf numFmtId="4" fontId="0" fillId="0" borderId="0" xfId="0" applyNumberFormat="1" applyFont="1" applyFill="1" applyBorder="1" applyAlignment="1">
      <alignment horizontal="right" vertical="top" wrapText="1"/>
    </xf>
    <xf numFmtId="4" fontId="3" fillId="0" borderId="0" xfId="0" applyNumberFormat="1" applyFont="1"/>
    <xf numFmtId="4" fontId="3" fillId="0" borderId="0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2" fontId="3" fillId="0" borderId="10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 applyBorder="1" applyAlignment="1">
      <alignment vertical="top" wrapText="1"/>
    </xf>
    <xf numFmtId="164" fontId="11" fillId="0" borderId="0" xfId="1" applyNumberFormat="1" applyFont="1" applyFill="1" applyAlignment="1">
      <alignment horizontal="right" vertical="top" wrapText="1"/>
    </xf>
    <xf numFmtId="164" fontId="11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/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right" wrapText="1"/>
    </xf>
    <xf numFmtId="0" fontId="11" fillId="0" borderId="3" xfId="0" applyFont="1" applyFill="1" applyBorder="1" applyAlignment="1">
      <alignment horizontal="right" wrapText="1"/>
    </xf>
    <xf numFmtId="0" fontId="11" fillId="0" borderId="0" xfId="0" applyFont="1" applyFill="1"/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right" wrapText="1"/>
    </xf>
    <xf numFmtId="0" fontId="15" fillId="0" borderId="3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opLeftCell="B1" workbookViewId="0">
      <pane xSplit="1" ySplit="4" topLeftCell="C28" activePane="bottomRight" state="frozen"/>
      <selection activeCell="B1" sqref="B1"/>
      <selection pane="topRight" activeCell="C1" sqref="C1"/>
      <selection pane="bottomLeft" activeCell="B5" sqref="B5"/>
      <selection pane="bottomRight" activeCell="C43" sqref="C43"/>
    </sheetView>
  </sheetViews>
  <sheetFormatPr defaultRowHeight="15" x14ac:dyDescent="0.25"/>
  <cols>
    <col min="1" max="1" width="8.140625" style="3" customWidth="1"/>
    <col min="2" max="2" width="39.85546875" style="3" customWidth="1"/>
    <col min="3" max="3" width="17" style="3" customWidth="1"/>
    <col min="4" max="4" width="10.140625" style="3" bestFit="1" customWidth="1"/>
    <col min="5" max="8" width="13.85546875" style="3" bestFit="1" customWidth="1"/>
    <col min="9" max="16384" width="9.140625" style="3"/>
  </cols>
  <sheetData>
    <row r="1" spans="2:8" ht="18.75" x14ac:dyDescent="0.3">
      <c r="B1" s="4" t="s">
        <v>57</v>
      </c>
      <c r="C1" s="4"/>
      <c r="D1" s="4"/>
    </row>
    <row r="2" spans="2:8" x14ac:dyDescent="0.25">
      <c r="B2" s="63" t="s">
        <v>58</v>
      </c>
    </row>
    <row r="3" spans="2:8" ht="15.75" thickBot="1" x14ac:dyDescent="0.3">
      <c r="B3" s="63" t="s">
        <v>59</v>
      </c>
    </row>
    <row r="4" spans="2:8" s="2" customFormat="1" x14ac:dyDescent="0.25">
      <c r="B4" s="64"/>
      <c r="C4" s="106">
        <v>2013</v>
      </c>
      <c r="D4" s="106">
        <v>2014</v>
      </c>
      <c r="E4" s="107">
        <v>2015</v>
      </c>
      <c r="F4" s="107">
        <v>2016</v>
      </c>
      <c r="G4" s="108">
        <v>2017</v>
      </c>
      <c r="H4" s="109">
        <v>2018</v>
      </c>
    </row>
    <row r="5" spans="2:8" s="2" customFormat="1" ht="15.75" x14ac:dyDescent="0.25">
      <c r="B5" s="68" t="s">
        <v>60</v>
      </c>
      <c r="C5" s="65"/>
      <c r="D5" s="65"/>
      <c r="E5" s="66"/>
      <c r="F5" s="66"/>
      <c r="G5" s="67"/>
    </row>
    <row r="6" spans="2:8" s="2" customFormat="1" ht="15.75" x14ac:dyDescent="0.25">
      <c r="B6" s="69"/>
      <c r="C6" s="65"/>
      <c r="D6" s="65"/>
      <c r="E6" s="66"/>
      <c r="F6" s="66"/>
      <c r="G6" s="67"/>
    </row>
    <row r="7" spans="2:8" s="2" customFormat="1" x14ac:dyDescent="0.25">
      <c r="B7" s="70" t="s">
        <v>61</v>
      </c>
      <c r="C7" s="65"/>
      <c r="D7" s="65"/>
      <c r="E7" s="66"/>
      <c r="F7" s="66"/>
      <c r="G7" s="67"/>
    </row>
    <row r="8" spans="2:8" x14ac:dyDescent="0.25">
      <c r="B8" s="71" t="s">
        <v>62</v>
      </c>
      <c r="C8" s="6">
        <v>309920600</v>
      </c>
      <c r="D8" s="6">
        <v>348660670</v>
      </c>
      <c r="E8" s="7">
        <v>383526730</v>
      </c>
      <c r="F8" s="7">
        <v>383526730</v>
      </c>
      <c r="G8" s="8">
        <v>383526730</v>
      </c>
      <c r="H8" s="83">
        <v>402703060</v>
      </c>
    </row>
    <row r="9" spans="2:8" x14ac:dyDescent="0.25">
      <c r="B9" s="71" t="s">
        <v>0</v>
      </c>
      <c r="C9" s="6">
        <v>129570680</v>
      </c>
      <c r="D9" s="6">
        <v>90830610</v>
      </c>
      <c r="E9" s="7">
        <v>55964550</v>
      </c>
      <c r="F9" s="7">
        <v>55964550</v>
      </c>
      <c r="G9" s="8">
        <v>55964550</v>
      </c>
      <c r="H9" s="83">
        <v>55964550</v>
      </c>
    </row>
    <row r="10" spans="2:8" x14ac:dyDescent="0.25">
      <c r="B10" s="71" t="s">
        <v>63</v>
      </c>
      <c r="C10" s="10">
        <f>C11+C12</f>
        <v>59477913</v>
      </c>
      <c r="D10" s="10">
        <f>D11+D12</f>
        <v>65072855</v>
      </c>
      <c r="E10" s="10">
        <f t="shared" ref="E10:G10" si="0">E11+E12</f>
        <v>84965726</v>
      </c>
      <c r="F10" s="10">
        <f t="shared" si="0"/>
        <v>74163038</v>
      </c>
      <c r="G10" s="10">
        <f t="shared" si="0"/>
        <v>93413020</v>
      </c>
      <c r="H10" s="84">
        <f>SUM(H11:H12)</f>
        <v>117019109</v>
      </c>
    </row>
    <row r="11" spans="2:8" x14ac:dyDescent="0.25">
      <c r="B11" s="5" t="s">
        <v>1</v>
      </c>
      <c r="C11" s="6">
        <v>56093835</v>
      </c>
      <c r="D11" s="6">
        <v>61093835</v>
      </c>
      <c r="E11" s="7">
        <v>61093835</v>
      </c>
      <c r="F11" s="7">
        <v>62093835</v>
      </c>
      <c r="G11" s="8">
        <v>62093835</v>
      </c>
      <c r="H11" s="83">
        <v>65093835</v>
      </c>
    </row>
    <row r="12" spans="2:8" x14ac:dyDescent="0.25">
      <c r="B12" s="5" t="s">
        <v>2</v>
      </c>
      <c r="C12" s="6">
        <v>3384078</v>
      </c>
      <c r="D12" s="6">
        <v>3979020</v>
      </c>
      <c r="E12" s="7">
        <v>23871891</v>
      </c>
      <c r="F12" s="7">
        <v>12069203</v>
      </c>
      <c r="G12" s="8">
        <v>31319185</v>
      </c>
      <c r="H12" s="83">
        <v>51925274</v>
      </c>
    </row>
    <row r="13" spans="2:8" x14ac:dyDescent="0.25">
      <c r="B13" s="9"/>
      <c r="C13" s="10">
        <f>C10+C9+C8</f>
        <v>498969193</v>
      </c>
      <c r="D13" s="10">
        <f>D10+D9+D8</f>
        <v>504564135</v>
      </c>
      <c r="E13" s="10">
        <f t="shared" ref="E13:G13" si="1">E10+E9+E8</f>
        <v>524457006</v>
      </c>
      <c r="F13" s="10">
        <f t="shared" si="1"/>
        <v>513654318</v>
      </c>
      <c r="G13" s="10">
        <f t="shared" si="1"/>
        <v>532904300</v>
      </c>
      <c r="H13" s="84">
        <f>H8+H9+H10</f>
        <v>575686719</v>
      </c>
    </row>
    <row r="14" spans="2:8" x14ac:dyDescent="0.25">
      <c r="B14" s="9"/>
      <c r="C14" s="10"/>
      <c r="D14" s="10"/>
      <c r="E14" s="11"/>
      <c r="F14" s="11"/>
      <c r="G14" s="12"/>
    </row>
    <row r="15" spans="2:8" x14ac:dyDescent="0.25">
      <c r="B15" s="71" t="s">
        <v>64</v>
      </c>
      <c r="C15" s="10">
        <f>SUM(C16:C19)</f>
        <v>50737278</v>
      </c>
      <c r="D15" s="10">
        <f>SUM(D16:D19)</f>
        <v>62876168</v>
      </c>
      <c r="E15" s="10">
        <f t="shared" ref="E15:G15" si="2">SUM(E16:E19)</f>
        <v>56168948</v>
      </c>
      <c r="F15" s="10">
        <f t="shared" si="2"/>
        <v>78136848</v>
      </c>
      <c r="G15" s="10">
        <f t="shared" si="2"/>
        <v>75686891</v>
      </c>
      <c r="H15" s="84">
        <f>SUM(H16:H19)</f>
        <v>89869661</v>
      </c>
    </row>
    <row r="16" spans="2:8" x14ac:dyDescent="0.25">
      <c r="B16" s="5" t="s">
        <v>3</v>
      </c>
      <c r="C16" s="6">
        <v>20771191</v>
      </c>
      <c r="D16" s="6">
        <v>19798746</v>
      </c>
      <c r="E16" s="7">
        <v>15600771</v>
      </c>
      <c r="F16" s="7">
        <v>37366842</v>
      </c>
      <c r="G16" s="8">
        <v>23609098</v>
      </c>
      <c r="H16" s="83">
        <v>25176039</v>
      </c>
    </row>
    <row r="17" spans="2:8" x14ac:dyDescent="0.25">
      <c r="B17" s="5" t="s">
        <v>4</v>
      </c>
      <c r="C17" s="6">
        <v>15671818</v>
      </c>
      <c r="D17" s="6">
        <v>32513427</v>
      </c>
      <c r="E17" s="7">
        <v>17624364</v>
      </c>
      <c r="F17" s="7">
        <v>24693190</v>
      </c>
      <c r="G17" s="8">
        <v>38847770</v>
      </c>
      <c r="H17" s="83">
        <v>46751582</v>
      </c>
    </row>
    <row r="18" spans="2:8" x14ac:dyDescent="0.25">
      <c r="B18" s="5" t="s">
        <v>5</v>
      </c>
      <c r="C18" s="6">
        <v>14294269</v>
      </c>
      <c r="D18" s="6">
        <v>10563995</v>
      </c>
      <c r="E18" s="13" t="s">
        <v>6</v>
      </c>
      <c r="F18" s="7">
        <v>11529498</v>
      </c>
      <c r="G18" s="8">
        <v>8628123</v>
      </c>
      <c r="H18" s="3">
        <v>10387024</v>
      </c>
    </row>
    <row r="19" spans="2:8" x14ac:dyDescent="0.25">
      <c r="B19" s="5" t="s">
        <v>7</v>
      </c>
      <c r="C19" s="6"/>
      <c r="D19" s="6"/>
      <c r="E19" s="7">
        <v>22943813</v>
      </c>
      <c r="F19" s="7">
        <v>4547318</v>
      </c>
      <c r="G19" s="8">
        <v>4601900</v>
      </c>
      <c r="H19" s="83">
        <v>7555016</v>
      </c>
    </row>
    <row r="20" spans="2:8" x14ac:dyDescent="0.25">
      <c r="B20" s="71" t="s">
        <v>8</v>
      </c>
      <c r="C20" s="10">
        <v>7792861</v>
      </c>
      <c r="D20" s="10">
        <v>7247829</v>
      </c>
      <c r="E20" s="11">
        <v>3081602</v>
      </c>
      <c r="F20" s="11">
        <v>6547084</v>
      </c>
      <c r="G20" s="12">
        <v>7695834</v>
      </c>
      <c r="H20" s="85">
        <v>8593112</v>
      </c>
    </row>
    <row r="21" spans="2:8" x14ac:dyDescent="0.25">
      <c r="B21" s="71"/>
      <c r="C21" s="10"/>
      <c r="D21" s="10"/>
      <c r="E21" s="11"/>
      <c r="F21" s="11"/>
      <c r="G21" s="12"/>
    </row>
    <row r="22" spans="2:8" x14ac:dyDescent="0.25">
      <c r="B22" s="71" t="s">
        <v>9</v>
      </c>
      <c r="C22" s="10">
        <f>SUM(C23:C26)</f>
        <v>188993158</v>
      </c>
      <c r="D22" s="10">
        <f>SUM(D23:D26)</f>
        <v>233075149</v>
      </c>
      <c r="E22" s="10">
        <f t="shared" ref="E22:G22" si="3">SUM(E23:E26)</f>
        <v>227244975</v>
      </c>
      <c r="F22" s="10">
        <f t="shared" si="3"/>
        <v>224718644</v>
      </c>
      <c r="G22" s="10">
        <f t="shared" si="3"/>
        <v>277448858</v>
      </c>
      <c r="H22" s="84">
        <f>SUM(H23:H26)</f>
        <v>290532797</v>
      </c>
    </row>
    <row r="23" spans="2:8" ht="45" x14ac:dyDescent="0.25">
      <c r="B23" s="5" t="s">
        <v>10</v>
      </c>
      <c r="C23" s="6">
        <v>7678242</v>
      </c>
      <c r="D23" s="6">
        <v>9108670</v>
      </c>
      <c r="E23" s="7">
        <v>8869375</v>
      </c>
      <c r="F23" s="7">
        <v>7751250</v>
      </c>
      <c r="G23" s="8">
        <v>6299775</v>
      </c>
      <c r="H23" s="83">
        <v>16410800</v>
      </c>
    </row>
    <row r="24" spans="2:8" ht="30" x14ac:dyDescent="0.25">
      <c r="B24" s="5" t="s">
        <v>11</v>
      </c>
      <c r="C24" s="6">
        <v>30235177</v>
      </c>
      <c r="D24" s="6">
        <v>47503722</v>
      </c>
      <c r="E24" s="7">
        <v>25399754</v>
      </c>
      <c r="F24" s="7">
        <v>10457430</v>
      </c>
      <c r="G24" s="8">
        <v>58367815</v>
      </c>
      <c r="H24" s="83">
        <v>37791623</v>
      </c>
    </row>
    <row r="25" spans="2:8" x14ac:dyDescent="0.25">
      <c r="B25" s="5" t="s">
        <v>12</v>
      </c>
      <c r="C25" s="6">
        <v>151079739</v>
      </c>
      <c r="D25" s="6">
        <v>173017644</v>
      </c>
      <c r="E25" s="7">
        <v>186698504</v>
      </c>
      <c r="F25" s="7">
        <v>196721115</v>
      </c>
      <c r="G25" s="8">
        <v>201431121</v>
      </c>
      <c r="H25" s="83">
        <v>221681352</v>
      </c>
    </row>
    <row r="26" spans="2:8" x14ac:dyDescent="0.25">
      <c r="B26" s="5" t="s">
        <v>13</v>
      </c>
      <c r="C26" s="6"/>
      <c r="D26" s="6">
        <v>3445113</v>
      </c>
      <c r="E26" s="7">
        <v>6277342</v>
      </c>
      <c r="F26" s="7">
        <v>9788849</v>
      </c>
      <c r="G26" s="8">
        <v>11350147</v>
      </c>
      <c r="H26" s="83">
        <v>14649022</v>
      </c>
    </row>
    <row r="27" spans="2:8" x14ac:dyDescent="0.25">
      <c r="B27" s="9"/>
      <c r="C27" s="10">
        <f>C22+C20+C15+C13</f>
        <v>746492490</v>
      </c>
      <c r="D27" s="10">
        <f t="shared" ref="D27:G27" si="4">D22+D20+D15+D13</f>
        <v>807763281</v>
      </c>
      <c r="E27" s="10">
        <f t="shared" si="4"/>
        <v>810952531</v>
      </c>
      <c r="F27" s="10">
        <f t="shared" si="4"/>
        <v>823056894</v>
      </c>
      <c r="G27" s="10">
        <f t="shared" si="4"/>
        <v>893735883</v>
      </c>
      <c r="H27" s="84">
        <f>H13+H15+H20+H22+1</f>
        <v>964682290</v>
      </c>
    </row>
    <row r="28" spans="2:8" x14ac:dyDescent="0.25">
      <c r="B28" s="9"/>
      <c r="C28" s="10"/>
      <c r="D28" s="10"/>
      <c r="E28" s="11"/>
      <c r="F28" s="11"/>
      <c r="G28" s="12"/>
    </row>
    <row r="29" spans="2:8" x14ac:dyDescent="0.25">
      <c r="B29" s="72" t="s">
        <v>65</v>
      </c>
      <c r="C29" s="10"/>
      <c r="D29" s="10"/>
      <c r="E29" s="11"/>
      <c r="F29" s="11"/>
      <c r="G29" s="12"/>
    </row>
    <row r="30" spans="2:8" x14ac:dyDescent="0.25">
      <c r="B30" s="73" t="s">
        <v>14</v>
      </c>
      <c r="C30" s="10">
        <f>C31+C32</f>
        <v>25422395</v>
      </c>
      <c r="D30" s="10">
        <f t="shared" ref="D30:H30" si="5">D31+D32</f>
        <v>25338390</v>
      </c>
      <c r="E30" s="10">
        <f t="shared" si="5"/>
        <v>25268586</v>
      </c>
      <c r="F30" s="10">
        <f t="shared" si="5"/>
        <v>25312070</v>
      </c>
      <c r="G30" s="10">
        <f t="shared" si="5"/>
        <v>25420945</v>
      </c>
      <c r="H30" s="10">
        <f t="shared" si="5"/>
        <v>25344476</v>
      </c>
    </row>
    <row r="31" spans="2:8" x14ac:dyDescent="0.25">
      <c r="B31" s="5" t="s">
        <v>15</v>
      </c>
      <c r="C31" s="6">
        <v>25000000</v>
      </c>
      <c r="D31" s="6">
        <v>25000000</v>
      </c>
      <c r="E31" s="7">
        <v>25000000</v>
      </c>
      <c r="F31" s="7">
        <v>25000000</v>
      </c>
      <c r="G31" s="7">
        <v>25000000</v>
      </c>
      <c r="H31" s="7">
        <v>25000000</v>
      </c>
    </row>
    <row r="32" spans="2:8" x14ac:dyDescent="0.25">
      <c r="B32" s="5" t="s">
        <v>16</v>
      </c>
      <c r="C32" s="6">
        <v>422395</v>
      </c>
      <c r="D32" s="6">
        <v>338390</v>
      </c>
      <c r="E32" s="7">
        <v>268586</v>
      </c>
      <c r="F32" s="7">
        <v>312070</v>
      </c>
      <c r="G32" s="7">
        <v>420945</v>
      </c>
      <c r="H32" s="7">
        <v>344476</v>
      </c>
    </row>
    <row r="33" spans="2:8" x14ac:dyDescent="0.25">
      <c r="B33" s="5"/>
      <c r="C33" s="6"/>
      <c r="D33" s="6"/>
      <c r="E33" s="7"/>
      <c r="F33" s="13"/>
      <c r="G33" s="14"/>
    </row>
    <row r="34" spans="2:8" x14ac:dyDescent="0.25">
      <c r="B34" s="5" t="s">
        <v>17</v>
      </c>
      <c r="C34" s="6">
        <v>6572741</v>
      </c>
      <c r="D34" s="6">
        <v>13378608</v>
      </c>
      <c r="E34" s="7">
        <v>10026973</v>
      </c>
      <c r="F34" s="7">
        <v>10711049</v>
      </c>
      <c r="G34" s="8">
        <v>17277058</v>
      </c>
      <c r="H34" s="83">
        <v>9747802</v>
      </c>
    </row>
    <row r="35" spans="2:8" ht="30" x14ac:dyDescent="0.25">
      <c r="B35" s="5" t="s">
        <v>18</v>
      </c>
      <c r="C35" s="6">
        <v>191630522</v>
      </c>
      <c r="D35" s="6">
        <v>196630522</v>
      </c>
      <c r="E35" s="7">
        <v>214202185</v>
      </c>
      <c r="F35" s="7">
        <v>246153663</v>
      </c>
      <c r="G35" s="8">
        <v>288926462</v>
      </c>
      <c r="H35" s="83">
        <v>325549655</v>
      </c>
    </row>
    <row r="36" spans="2:8" x14ac:dyDescent="0.25">
      <c r="B36" s="5" t="s">
        <v>19</v>
      </c>
      <c r="C36" s="6">
        <v>93769038</v>
      </c>
      <c r="D36" s="6">
        <v>104147266</v>
      </c>
      <c r="E36" s="7">
        <v>109345874</v>
      </c>
      <c r="F36" s="7">
        <v>118647739</v>
      </c>
      <c r="G36" s="8">
        <v>124308298</v>
      </c>
      <c r="H36" s="83">
        <v>135324952</v>
      </c>
    </row>
    <row r="37" spans="2:8" x14ac:dyDescent="0.25">
      <c r="B37" s="5" t="s">
        <v>20</v>
      </c>
      <c r="C37" s="6">
        <v>312442042</v>
      </c>
      <c r="D37" s="6">
        <v>318323598</v>
      </c>
      <c r="E37" s="7">
        <v>302984367</v>
      </c>
      <c r="F37" s="7">
        <v>276808533</v>
      </c>
      <c r="G37" s="8">
        <v>298532671</v>
      </c>
      <c r="H37" s="83">
        <v>334757393</v>
      </c>
    </row>
    <row r="38" spans="2:8" ht="30" x14ac:dyDescent="0.25">
      <c r="B38" s="5" t="s">
        <v>21</v>
      </c>
      <c r="C38" s="6">
        <v>2537325</v>
      </c>
      <c r="D38" s="6">
        <v>21895261</v>
      </c>
      <c r="E38" s="7">
        <v>124361470</v>
      </c>
      <c r="F38" s="13"/>
      <c r="G38" s="14"/>
    </row>
    <row r="39" spans="2:8" x14ac:dyDescent="0.25">
      <c r="B39" s="5" t="s">
        <v>22</v>
      </c>
      <c r="C39" s="6">
        <v>111250636</v>
      </c>
      <c r="D39" s="6">
        <v>126696397</v>
      </c>
      <c r="E39" s="7">
        <v>24364587</v>
      </c>
      <c r="F39" s="7">
        <v>144409801</v>
      </c>
      <c r="G39" s="8">
        <v>138719862</v>
      </c>
      <c r="H39" s="83">
        <v>133468974</v>
      </c>
    </row>
    <row r="40" spans="2:8" x14ac:dyDescent="0.25">
      <c r="B40" s="5" t="s">
        <v>23</v>
      </c>
      <c r="C40" s="6">
        <v>1394052</v>
      </c>
      <c r="D40" s="6"/>
      <c r="E40" s="13"/>
      <c r="F40" s="7">
        <v>206697</v>
      </c>
      <c r="G40" s="8">
        <v>169896</v>
      </c>
      <c r="H40" s="83">
        <v>108347</v>
      </c>
    </row>
    <row r="41" spans="2:8" x14ac:dyDescent="0.25">
      <c r="B41" s="5" t="s">
        <v>24</v>
      </c>
      <c r="C41" s="6">
        <v>1328292</v>
      </c>
      <c r="D41" s="6">
        <v>1329792</v>
      </c>
      <c r="E41" s="7">
        <v>362342</v>
      </c>
      <c r="F41" s="7">
        <v>807342</v>
      </c>
      <c r="G41" s="8">
        <v>380691</v>
      </c>
      <c r="H41" s="83">
        <v>380691</v>
      </c>
    </row>
    <row r="42" spans="2:8" x14ac:dyDescent="0.25">
      <c r="B42" s="5" t="s">
        <v>25</v>
      </c>
      <c r="C42" s="6">
        <v>145447</v>
      </c>
      <c r="D42" s="6">
        <v>23447</v>
      </c>
      <c r="E42" s="7">
        <v>36147</v>
      </c>
      <c r="F42" s="13"/>
      <c r="G42" s="14"/>
    </row>
    <row r="43" spans="2:8" x14ac:dyDescent="0.25">
      <c r="B43" s="9"/>
      <c r="C43" s="10">
        <f>C30+C34+C35+C36+C37+C38+C39+C40+C41+C42</f>
        <v>746492490</v>
      </c>
      <c r="D43" s="10">
        <f t="shared" ref="D43:H43" si="6">D30+D34+D35+D36+D37+D38+D39+D40+D41+D42</f>
        <v>807763281</v>
      </c>
      <c r="E43" s="10">
        <f t="shared" si="6"/>
        <v>810952531</v>
      </c>
      <c r="F43" s="10">
        <f t="shared" si="6"/>
        <v>823056894</v>
      </c>
      <c r="G43" s="10">
        <f t="shared" si="6"/>
        <v>893735883</v>
      </c>
      <c r="H43" s="10">
        <f t="shared" si="6"/>
        <v>964682290</v>
      </c>
    </row>
    <row r="44" spans="2:8" x14ac:dyDescent="0.25">
      <c r="B44" s="9"/>
      <c r="C44" s="10">
        <f>C27-C43</f>
        <v>0</v>
      </c>
      <c r="D44" s="10">
        <f t="shared" ref="D44:H44" si="7">D27-D43</f>
        <v>0</v>
      </c>
      <c r="E44" s="10">
        <f t="shared" si="7"/>
        <v>0</v>
      </c>
      <c r="F44" s="10">
        <f t="shared" si="7"/>
        <v>0</v>
      </c>
      <c r="G44" s="10">
        <f t="shared" si="7"/>
        <v>0</v>
      </c>
      <c r="H44" s="10">
        <f t="shared" si="7"/>
        <v>0</v>
      </c>
    </row>
    <row r="45" spans="2:8" ht="15.75" thickBot="1" x14ac:dyDescent="0.3">
      <c r="B45" s="74" t="s">
        <v>66</v>
      </c>
      <c r="C45" s="15">
        <f t="shared" ref="C45:F45" si="8">C13/(C8/10)</f>
        <v>16.0999040722043</v>
      </c>
      <c r="D45" s="15">
        <f t="shared" si="8"/>
        <v>14.471495594842974</v>
      </c>
      <c r="E45" s="15">
        <f t="shared" si="8"/>
        <v>13.674588104980323</v>
      </c>
      <c r="F45" s="15">
        <f t="shared" si="8"/>
        <v>13.392920957556205</v>
      </c>
      <c r="G45" s="15">
        <f>G13/(G8/10)</f>
        <v>13.894841175737607</v>
      </c>
      <c r="H45" s="15">
        <f>H13/(H8/10)</f>
        <v>14.295563559909379</v>
      </c>
    </row>
    <row r="46" spans="2:8" ht="15.75" x14ac:dyDescent="0.25">
      <c r="B46" s="74" t="s">
        <v>67</v>
      </c>
      <c r="C46" s="17">
        <f>C8/10</f>
        <v>30992060</v>
      </c>
      <c r="D46" s="17">
        <f t="shared" ref="D46:H46" si="9">D8/10</f>
        <v>34866067</v>
      </c>
      <c r="E46" s="17">
        <f t="shared" si="9"/>
        <v>38352673</v>
      </c>
      <c r="F46" s="17">
        <f t="shared" si="9"/>
        <v>38352673</v>
      </c>
      <c r="G46" s="17">
        <f t="shared" si="9"/>
        <v>38352673</v>
      </c>
      <c r="H46" s="17">
        <f t="shared" si="9"/>
        <v>40270306</v>
      </c>
    </row>
    <row r="47" spans="2:8" ht="15.75" x14ac:dyDescent="0.25">
      <c r="B47" s="16"/>
      <c r="C47" s="17"/>
      <c r="D47" s="17"/>
      <c r="E47" s="18"/>
      <c r="F47" s="18"/>
      <c r="G47" s="19"/>
    </row>
    <row r="48" spans="2:8" ht="15.75" x14ac:dyDescent="0.25">
      <c r="B48" s="16"/>
      <c r="C48" s="17"/>
      <c r="D48" s="17"/>
      <c r="E48" s="20"/>
      <c r="F48" s="18"/>
      <c r="G48" s="21"/>
    </row>
    <row r="49" spans="2:7" ht="15.75" x14ac:dyDescent="0.25">
      <c r="B49" s="16"/>
      <c r="C49" s="17"/>
      <c r="D49" s="17"/>
      <c r="E49" s="18"/>
      <c r="F49" s="18"/>
      <c r="G49" s="19"/>
    </row>
    <row r="50" spans="2:7" ht="15.75" x14ac:dyDescent="0.25">
      <c r="B50" s="22"/>
      <c r="C50" s="23"/>
      <c r="D50" s="23"/>
      <c r="E50" s="24"/>
      <c r="F50" s="24"/>
      <c r="G50" s="25"/>
    </row>
    <row r="51" spans="2:7" ht="16.5" thickBot="1" x14ac:dyDescent="0.3">
      <c r="B51" s="26"/>
      <c r="C51" s="27"/>
      <c r="D51" s="27"/>
      <c r="E51" s="28"/>
      <c r="F51" s="28"/>
      <c r="G51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xSplit="1" ySplit="4" topLeftCell="F29" activePane="bottomRight" state="frozen"/>
      <selection pane="topRight" activeCell="B1" sqref="B1"/>
      <selection pane="bottomLeft" activeCell="A5" sqref="A5"/>
      <selection pane="bottomRight" activeCell="F37" sqref="F37"/>
    </sheetView>
  </sheetViews>
  <sheetFormatPr defaultRowHeight="15" x14ac:dyDescent="0.25"/>
  <cols>
    <col min="1" max="1" width="45.7109375" style="3" customWidth="1"/>
    <col min="2" max="3" width="16.85546875" style="3" customWidth="1"/>
    <col min="4" max="5" width="17.28515625" style="3" bestFit="1" customWidth="1"/>
    <col min="6" max="6" width="12" style="3" bestFit="1" customWidth="1"/>
    <col min="7" max="7" width="11.5703125" style="3" bestFit="1" customWidth="1"/>
    <col min="8" max="16384" width="9.140625" style="3"/>
  </cols>
  <sheetData>
    <row r="1" spans="1:7" ht="18.75" x14ac:dyDescent="0.3">
      <c r="A1" s="4" t="s">
        <v>57</v>
      </c>
      <c r="B1" s="4"/>
      <c r="C1" s="4"/>
    </row>
    <row r="2" spans="1:7" ht="15.75" x14ac:dyDescent="0.25">
      <c r="A2" s="75" t="s">
        <v>26</v>
      </c>
    </row>
    <row r="3" spans="1:7" ht="15.75" thickBot="1" x14ac:dyDescent="0.3">
      <c r="A3" s="63" t="s">
        <v>59</v>
      </c>
    </row>
    <row r="4" spans="1:7" x14ac:dyDescent="0.25">
      <c r="A4" s="29"/>
      <c r="B4" s="30">
        <v>2013</v>
      </c>
      <c r="C4" s="30">
        <v>2014</v>
      </c>
      <c r="D4" s="31">
        <v>2015</v>
      </c>
      <c r="E4" s="31">
        <v>2016</v>
      </c>
      <c r="F4" s="32">
        <v>2017</v>
      </c>
      <c r="G4" s="77">
        <v>2018</v>
      </c>
    </row>
    <row r="5" spans="1:7" x14ac:dyDescent="0.25">
      <c r="A5" s="79" t="s">
        <v>68</v>
      </c>
      <c r="B5" s="76"/>
      <c r="C5" s="76"/>
      <c r="D5" s="77"/>
      <c r="E5" s="77"/>
      <c r="F5" s="78"/>
    </row>
    <row r="6" spans="1:7" x14ac:dyDescent="0.25">
      <c r="A6" s="33" t="s">
        <v>27</v>
      </c>
      <c r="B6" s="34">
        <v>36278400</v>
      </c>
      <c r="C6" s="35">
        <v>36167886</v>
      </c>
      <c r="D6" s="36">
        <v>29053984</v>
      </c>
      <c r="E6" s="36">
        <v>20546936</v>
      </c>
      <c r="F6" s="37">
        <v>18401467</v>
      </c>
      <c r="G6" s="86">
        <v>19877084</v>
      </c>
    </row>
    <row r="7" spans="1:7" x14ac:dyDescent="0.25">
      <c r="A7" s="33" t="s">
        <v>28</v>
      </c>
      <c r="B7" s="34">
        <v>6550</v>
      </c>
      <c r="C7" s="34">
        <v>1650</v>
      </c>
      <c r="D7" s="36">
        <v>21521</v>
      </c>
      <c r="E7" s="36">
        <v>4351</v>
      </c>
      <c r="F7" s="37" t="s">
        <v>6</v>
      </c>
    </row>
    <row r="8" spans="1:7" x14ac:dyDescent="0.25">
      <c r="A8" s="33" t="s">
        <v>29</v>
      </c>
      <c r="B8" s="34"/>
      <c r="C8" s="34"/>
      <c r="D8" s="36">
        <v>304407</v>
      </c>
      <c r="E8" s="36" t="s">
        <v>6</v>
      </c>
      <c r="F8" s="37">
        <v>18894</v>
      </c>
    </row>
    <row r="9" spans="1:7" x14ac:dyDescent="0.25">
      <c r="A9" s="33" t="s">
        <v>30</v>
      </c>
      <c r="B9" s="34">
        <v>100000</v>
      </c>
      <c r="C9" s="34"/>
      <c r="D9" s="36" t="s">
        <v>6</v>
      </c>
      <c r="E9" s="36" t="s">
        <v>6</v>
      </c>
      <c r="F9" s="37">
        <v>16119</v>
      </c>
    </row>
    <row r="10" spans="1:7" x14ac:dyDescent="0.25">
      <c r="A10" s="79" t="s">
        <v>31</v>
      </c>
      <c r="B10" s="39">
        <f>SUM(B11:B14)</f>
        <v>16649691</v>
      </c>
      <c r="C10" s="39">
        <f t="shared" ref="C10:G10" si="0">SUM(C11:C14)</f>
        <v>5357570</v>
      </c>
      <c r="D10" s="39">
        <f t="shared" si="0"/>
        <v>41749916</v>
      </c>
      <c r="E10" s="39">
        <f t="shared" si="0"/>
        <v>30770736</v>
      </c>
      <c r="F10" s="39">
        <f t="shared" si="0"/>
        <v>45191047</v>
      </c>
      <c r="G10" s="39">
        <f t="shared" si="0"/>
        <v>79938379</v>
      </c>
    </row>
    <row r="11" spans="1:7" x14ac:dyDescent="0.25">
      <c r="A11" s="33" t="s">
        <v>32</v>
      </c>
      <c r="B11" s="34">
        <v>-17052233</v>
      </c>
      <c r="C11" s="34">
        <v>-11707172</v>
      </c>
      <c r="D11" s="36">
        <v>6775171</v>
      </c>
      <c r="E11" s="36">
        <v>-2163610</v>
      </c>
      <c r="F11" s="37">
        <v>24552248</v>
      </c>
      <c r="G11" s="86">
        <v>20488867</v>
      </c>
    </row>
    <row r="12" spans="1:7" x14ac:dyDescent="0.25">
      <c r="A12" s="33" t="s">
        <v>33</v>
      </c>
      <c r="B12" s="34">
        <v>24206417</v>
      </c>
      <c r="C12" s="34">
        <v>12325485</v>
      </c>
      <c r="D12" s="36">
        <v>29770215</v>
      </c>
      <c r="E12" s="36">
        <v>23253968</v>
      </c>
      <c r="F12" s="37">
        <v>27214093</v>
      </c>
      <c r="G12" s="86">
        <v>47292588</v>
      </c>
    </row>
    <row r="13" spans="1:7" x14ac:dyDescent="0.25">
      <c r="A13" s="33" t="s">
        <v>34</v>
      </c>
      <c r="B13" s="34"/>
      <c r="C13" s="34"/>
      <c r="D13" s="36" t="s">
        <v>6</v>
      </c>
      <c r="E13" s="36">
        <v>7184500</v>
      </c>
      <c r="F13" s="37">
        <v>5242051</v>
      </c>
      <c r="G13" s="3">
        <v>9205947</v>
      </c>
    </row>
    <row r="14" spans="1:7" x14ac:dyDescent="0.25">
      <c r="A14" s="33" t="s">
        <v>35</v>
      </c>
      <c r="B14" s="34">
        <v>9495507</v>
      </c>
      <c r="C14" s="34">
        <v>4739257</v>
      </c>
      <c r="D14" s="36">
        <v>5204530</v>
      </c>
      <c r="E14" s="36">
        <v>2495878</v>
      </c>
      <c r="F14" s="37">
        <v>-11817345</v>
      </c>
      <c r="G14" s="86">
        <v>2950977</v>
      </c>
    </row>
    <row r="15" spans="1:7" x14ac:dyDescent="0.25">
      <c r="A15" s="38"/>
      <c r="B15" s="39">
        <f>SUM(B6:B10)</f>
        <v>53034641</v>
      </c>
      <c r="C15" s="39">
        <f t="shared" ref="C15:G15" si="1">SUM(C6:C10)</f>
        <v>41527106</v>
      </c>
      <c r="D15" s="39">
        <f t="shared" si="1"/>
        <v>71129828</v>
      </c>
      <c r="E15" s="39">
        <f t="shared" si="1"/>
        <v>51322023</v>
      </c>
      <c r="F15" s="39">
        <f t="shared" si="1"/>
        <v>63627527</v>
      </c>
      <c r="G15" s="39">
        <f t="shared" si="1"/>
        <v>99815463</v>
      </c>
    </row>
    <row r="16" spans="1:7" x14ac:dyDescent="0.25">
      <c r="A16" s="38"/>
      <c r="B16" s="39"/>
      <c r="C16" s="39"/>
      <c r="D16" s="39"/>
      <c r="E16" s="39"/>
      <c r="F16" s="39"/>
    </row>
    <row r="17" spans="1:7" x14ac:dyDescent="0.25">
      <c r="A17" s="79" t="s">
        <v>69</v>
      </c>
      <c r="B17" s="39">
        <f>SUM(B18:B29)</f>
        <v>19026936</v>
      </c>
      <c r="C17" s="39">
        <f t="shared" ref="C17:G17" si="2">SUM(C18:C29)</f>
        <v>25796778</v>
      </c>
      <c r="D17" s="39">
        <f t="shared" si="2"/>
        <v>32241554</v>
      </c>
      <c r="E17" s="39">
        <f t="shared" si="2"/>
        <v>32612531</v>
      </c>
      <c r="F17" s="39">
        <f t="shared" si="2"/>
        <v>32022768</v>
      </c>
      <c r="G17" s="39">
        <f t="shared" si="2"/>
        <v>30311689</v>
      </c>
    </row>
    <row r="18" spans="1:7" x14ac:dyDescent="0.25">
      <c r="A18" s="33" t="s">
        <v>36</v>
      </c>
      <c r="B18" s="34">
        <v>552015</v>
      </c>
      <c r="C18" s="34">
        <v>686518</v>
      </c>
      <c r="D18" s="36">
        <v>389438</v>
      </c>
      <c r="E18" s="36">
        <v>229228</v>
      </c>
      <c r="F18" s="37">
        <v>453860</v>
      </c>
      <c r="G18" s="86">
        <v>828428</v>
      </c>
    </row>
    <row r="19" spans="1:7" x14ac:dyDescent="0.25">
      <c r="A19" s="33" t="s">
        <v>37</v>
      </c>
      <c r="B19" s="34">
        <v>25849</v>
      </c>
      <c r="C19" s="34">
        <v>84005</v>
      </c>
      <c r="D19" s="36">
        <v>69804</v>
      </c>
      <c r="E19" s="36" t="s">
        <v>6</v>
      </c>
      <c r="F19" s="37" t="s">
        <v>6</v>
      </c>
    </row>
    <row r="20" spans="1:7" x14ac:dyDescent="0.25">
      <c r="A20" s="33" t="s">
        <v>38</v>
      </c>
      <c r="B20" s="34">
        <v>451250</v>
      </c>
      <c r="C20" s="34">
        <v>584250</v>
      </c>
      <c r="D20" s="36">
        <v>446500</v>
      </c>
      <c r="E20" s="36">
        <v>494000</v>
      </c>
      <c r="F20" s="37">
        <v>593750</v>
      </c>
      <c r="G20" s="86">
        <v>1018250</v>
      </c>
    </row>
    <row r="21" spans="1:7" x14ac:dyDescent="0.25">
      <c r="A21" s="33" t="s">
        <v>39</v>
      </c>
      <c r="B21" s="34">
        <v>247250</v>
      </c>
      <c r="C21" s="34">
        <v>345000</v>
      </c>
      <c r="D21" s="36">
        <v>250000</v>
      </c>
      <c r="E21" s="36">
        <v>250000</v>
      </c>
      <c r="F21" s="37">
        <v>320000</v>
      </c>
      <c r="G21" s="86">
        <v>276000</v>
      </c>
    </row>
    <row r="22" spans="1:7" x14ac:dyDescent="0.25">
      <c r="A22" s="33" t="s">
        <v>40</v>
      </c>
      <c r="B22" s="34"/>
      <c r="C22" s="34">
        <v>1654620</v>
      </c>
      <c r="D22" s="36">
        <v>4418520</v>
      </c>
      <c r="E22" s="36">
        <v>4378288</v>
      </c>
      <c r="F22" s="37">
        <v>4177128</v>
      </c>
      <c r="G22" s="86">
        <v>4177128</v>
      </c>
    </row>
    <row r="23" spans="1:7" x14ac:dyDescent="0.25">
      <c r="A23" s="33" t="s">
        <v>41</v>
      </c>
      <c r="B23" s="34">
        <v>2437133</v>
      </c>
      <c r="C23" s="34">
        <v>2337002</v>
      </c>
      <c r="D23" s="36">
        <v>3141466</v>
      </c>
      <c r="E23" s="36">
        <v>3524359</v>
      </c>
      <c r="F23" s="37">
        <v>3440272</v>
      </c>
      <c r="G23" s="86">
        <v>3422284</v>
      </c>
    </row>
    <row r="24" spans="1:7" x14ac:dyDescent="0.25">
      <c r="A24" s="33" t="s">
        <v>42</v>
      </c>
      <c r="B24" s="34">
        <v>909609</v>
      </c>
      <c r="C24" s="34">
        <v>1272448</v>
      </c>
      <c r="D24" s="36">
        <v>1347250</v>
      </c>
      <c r="E24" s="36">
        <v>702611</v>
      </c>
      <c r="F24" s="37">
        <v>844174</v>
      </c>
      <c r="G24" s="86">
        <v>692290</v>
      </c>
    </row>
    <row r="25" spans="1:7" x14ac:dyDescent="0.25">
      <c r="A25" s="33" t="s">
        <v>43</v>
      </c>
      <c r="B25" s="34">
        <v>2000000</v>
      </c>
      <c r="C25" s="34">
        <v>200000</v>
      </c>
      <c r="D25" s="36">
        <v>197000</v>
      </c>
      <c r="E25" s="36">
        <v>465000</v>
      </c>
      <c r="F25" s="37">
        <v>424000</v>
      </c>
      <c r="G25" s="86">
        <v>931537</v>
      </c>
    </row>
    <row r="26" spans="1:7" x14ac:dyDescent="0.25">
      <c r="A26" s="33" t="s">
        <v>44</v>
      </c>
      <c r="B26" s="34">
        <v>3346118</v>
      </c>
      <c r="C26" s="34">
        <v>4024559</v>
      </c>
      <c r="D26" s="36">
        <v>7382492</v>
      </c>
      <c r="E26" s="36">
        <v>6830135</v>
      </c>
      <c r="F26" s="37">
        <v>6442402</v>
      </c>
      <c r="G26" s="86">
        <v>5892078</v>
      </c>
    </row>
    <row r="27" spans="1:7" x14ac:dyDescent="0.25">
      <c r="A27" s="33" t="s">
        <v>45</v>
      </c>
      <c r="B27" s="34"/>
      <c r="C27" s="34">
        <v>5455105</v>
      </c>
      <c r="D27" s="36">
        <v>5455105</v>
      </c>
      <c r="E27" s="36">
        <v>5455105</v>
      </c>
      <c r="F27" s="37">
        <v>5455105</v>
      </c>
      <c r="G27" s="86">
        <v>5455104</v>
      </c>
    </row>
    <row r="28" spans="1:7" x14ac:dyDescent="0.25">
      <c r="A28" s="33" t="s">
        <v>46</v>
      </c>
      <c r="B28" s="34">
        <v>2001838</v>
      </c>
      <c r="C28" s="34">
        <v>2081327</v>
      </c>
      <c r="D28" s="36">
        <v>2040124</v>
      </c>
      <c r="E28" s="36">
        <v>3173805</v>
      </c>
      <c r="F28" s="37">
        <v>2597237</v>
      </c>
      <c r="G28" s="86">
        <v>573392</v>
      </c>
    </row>
    <row r="29" spans="1:7" x14ac:dyDescent="0.25">
      <c r="A29" s="33" t="s">
        <v>47</v>
      </c>
      <c r="B29" s="34">
        <v>7055874</v>
      </c>
      <c r="C29" s="34">
        <v>7071944</v>
      </c>
      <c r="D29" s="36">
        <v>7103855</v>
      </c>
      <c r="E29" s="36">
        <v>7110000</v>
      </c>
      <c r="F29" s="37">
        <v>7274840</v>
      </c>
      <c r="G29" s="86">
        <v>7045198</v>
      </c>
    </row>
    <row r="30" spans="1:7" x14ac:dyDescent="0.25">
      <c r="A30" s="74" t="s">
        <v>70</v>
      </c>
      <c r="B30" s="39">
        <f>B15-B17</f>
        <v>34007705</v>
      </c>
      <c r="C30" s="39">
        <f t="shared" ref="C30:G30" si="3">C15-C17</f>
        <v>15730328</v>
      </c>
      <c r="D30" s="39">
        <f t="shared" si="3"/>
        <v>38888274</v>
      </c>
      <c r="E30" s="39">
        <f t="shared" si="3"/>
        <v>18709492</v>
      </c>
      <c r="F30" s="39">
        <f t="shared" si="3"/>
        <v>31604759</v>
      </c>
      <c r="G30" s="39">
        <f t="shared" si="3"/>
        <v>69503774</v>
      </c>
    </row>
    <row r="31" spans="1:7" x14ac:dyDescent="0.25">
      <c r="A31" s="70" t="s">
        <v>71</v>
      </c>
      <c r="B31" s="34">
        <f>B32+B33</f>
        <v>16464224</v>
      </c>
      <c r="C31" s="34">
        <f t="shared" ref="C31:G31" si="4">C32+C33</f>
        <v>10135386</v>
      </c>
      <c r="D31" s="34">
        <f t="shared" si="4"/>
        <v>18995403</v>
      </c>
      <c r="E31" s="34">
        <f t="shared" si="4"/>
        <v>10335843</v>
      </c>
      <c r="F31" s="34">
        <f t="shared" si="4"/>
        <v>1561298</v>
      </c>
      <c r="G31" s="34">
        <f t="shared" si="4"/>
        <v>3298875</v>
      </c>
    </row>
    <row r="32" spans="1:7" x14ac:dyDescent="0.25">
      <c r="A32" s="113" t="s">
        <v>84</v>
      </c>
      <c r="B32" s="34">
        <v>16140079</v>
      </c>
      <c r="C32" s="34">
        <v>5296221</v>
      </c>
      <c r="D32" s="36">
        <v>16163174</v>
      </c>
      <c r="E32" s="36">
        <v>6824336</v>
      </c>
    </row>
    <row r="33" spans="1:8" x14ac:dyDescent="0.25">
      <c r="A33" s="113" t="s">
        <v>85</v>
      </c>
      <c r="B33" s="34">
        <v>324145</v>
      </c>
      <c r="C33" s="34">
        <v>4839165</v>
      </c>
      <c r="D33" s="36">
        <v>2832229</v>
      </c>
      <c r="E33" s="36">
        <v>3511507</v>
      </c>
      <c r="F33" s="37">
        <v>1561298</v>
      </c>
      <c r="G33" s="86">
        <v>3298875</v>
      </c>
    </row>
    <row r="34" spans="1:8" x14ac:dyDescent="0.25">
      <c r="A34" s="70"/>
      <c r="B34" s="34"/>
      <c r="C34" s="34"/>
      <c r="D34" s="36"/>
      <c r="E34" s="36"/>
      <c r="F34" s="86"/>
      <c r="G34" s="86"/>
    </row>
    <row r="35" spans="1:8" x14ac:dyDescent="0.25">
      <c r="A35" s="74" t="s">
        <v>72</v>
      </c>
      <c r="B35" s="39">
        <f>B30-B31</f>
        <v>17543481</v>
      </c>
      <c r="C35" s="39">
        <f t="shared" ref="C35:G35" si="5">C30-C31</f>
        <v>5594942</v>
      </c>
      <c r="D35" s="39">
        <f t="shared" si="5"/>
        <v>19892871</v>
      </c>
      <c r="E35" s="39">
        <f t="shared" si="5"/>
        <v>8373649</v>
      </c>
      <c r="F35" s="39">
        <f t="shared" si="5"/>
        <v>30043461</v>
      </c>
      <c r="G35" s="39">
        <f t="shared" si="5"/>
        <v>66204899</v>
      </c>
      <c r="H35" s="112"/>
    </row>
    <row r="36" spans="1:8" x14ac:dyDescent="0.25">
      <c r="A36" s="80"/>
      <c r="B36" s="39"/>
      <c r="C36" s="39"/>
      <c r="D36" s="39"/>
      <c r="E36" s="39"/>
      <c r="F36" s="39"/>
    </row>
    <row r="37" spans="1:8" ht="15.75" thickBot="1" x14ac:dyDescent="0.3">
      <c r="A37" s="74" t="s">
        <v>73</v>
      </c>
      <c r="B37" s="87">
        <f>B35/('1'!C8/10)</f>
        <v>0.56606372729015109</v>
      </c>
      <c r="C37" s="87">
        <f>C35/('1'!D8/10)</f>
        <v>0.16046954765503088</v>
      </c>
      <c r="D37" s="87">
        <f>D35/('1'!E8/10)</f>
        <v>0.5186827786423126</v>
      </c>
      <c r="E37" s="87">
        <f>E35/('1'!F8/10)</f>
        <v>0.2183328656127827</v>
      </c>
      <c r="F37" s="87">
        <f>F35/('1'!G8/10)</f>
        <v>0.78334725196337684</v>
      </c>
      <c r="G37" s="87">
        <f>G35/('1'!H8/10)</f>
        <v>1.6440128118221897</v>
      </c>
    </row>
    <row r="38" spans="1:8" s="63" customFormat="1" ht="15.75" x14ac:dyDescent="0.25">
      <c r="A38" s="81" t="s">
        <v>74</v>
      </c>
      <c r="B38" s="46">
        <v>30992060</v>
      </c>
      <c r="C38" s="46">
        <v>34866067</v>
      </c>
      <c r="D38" s="110">
        <v>38352673</v>
      </c>
      <c r="E38" s="47">
        <v>38352673</v>
      </c>
      <c r="F38" s="111">
        <v>38352673</v>
      </c>
      <c r="G38" s="111">
        <f>'1'!H8/10</f>
        <v>40270306</v>
      </c>
    </row>
    <row r="39" spans="1:8" ht="15.75" x14ac:dyDescent="0.25">
      <c r="A39" s="40"/>
      <c r="B39" s="41"/>
      <c r="C39" s="41"/>
      <c r="D39" s="43"/>
      <c r="E39" s="42"/>
      <c r="F39" s="44"/>
    </row>
    <row r="40" spans="1:8" ht="15.75" x14ac:dyDescent="0.25">
      <c r="A40" s="45"/>
      <c r="B40" s="46"/>
      <c r="C40" s="46"/>
      <c r="D40" s="47"/>
      <c r="E40" s="47"/>
      <c r="F40" s="48"/>
    </row>
    <row r="41" spans="1:8" ht="15.75" x14ac:dyDescent="0.25">
      <c r="A41" s="45"/>
      <c r="B41" s="46"/>
      <c r="C41" s="46"/>
      <c r="D41" s="47"/>
      <c r="E41" s="47"/>
      <c r="F41" s="48"/>
    </row>
    <row r="42" spans="1:8" ht="15.75" x14ac:dyDescent="0.25">
      <c r="A42" s="40"/>
      <c r="B42" s="41"/>
      <c r="C42" s="41"/>
      <c r="D42" s="43"/>
      <c r="E42" s="43"/>
      <c r="F42" s="49"/>
    </row>
    <row r="43" spans="1:8" ht="15.75" x14ac:dyDescent="0.25">
      <c r="A43" s="40"/>
      <c r="B43" s="41"/>
      <c r="C43" s="41"/>
      <c r="D43" s="43"/>
      <c r="E43" s="43"/>
      <c r="F43" s="49"/>
    </row>
    <row r="44" spans="1:8" ht="15.75" x14ac:dyDescent="0.25">
      <c r="A44" s="40"/>
      <c r="B44" s="41"/>
      <c r="C44" s="41"/>
      <c r="D44" s="43"/>
      <c r="E44" s="43"/>
      <c r="F44" s="49"/>
    </row>
    <row r="45" spans="1:8" ht="15.75" x14ac:dyDescent="0.25">
      <c r="A45" s="45"/>
      <c r="B45" s="46"/>
      <c r="C45" s="46"/>
      <c r="D45" s="42"/>
      <c r="E45" s="47"/>
      <c r="F45" s="48"/>
    </row>
    <row r="46" spans="1:8" ht="16.5" thickBot="1" x14ac:dyDescent="0.3">
      <c r="A46" s="40"/>
      <c r="B46" s="41"/>
      <c r="C46" s="41"/>
      <c r="D46" s="43"/>
      <c r="E46" s="43"/>
      <c r="F46" s="49"/>
    </row>
    <row r="47" spans="1:8" ht="16.5" thickBot="1" x14ac:dyDescent="0.3">
      <c r="A47" s="45"/>
      <c r="B47" s="46"/>
      <c r="C47" s="46"/>
      <c r="D47" s="50"/>
      <c r="E47" s="51"/>
      <c r="F47" s="52"/>
    </row>
    <row r="48" spans="1:8" ht="16.5" thickBot="1" x14ac:dyDescent="0.3">
      <c r="A48" s="26"/>
      <c r="B48" s="27"/>
      <c r="C48" s="27"/>
      <c r="D48" s="53"/>
      <c r="E48" s="53"/>
      <c r="F48" s="5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G31" sqref="G31"/>
    </sheetView>
  </sheetViews>
  <sheetFormatPr defaultRowHeight="15" x14ac:dyDescent="0.25"/>
  <cols>
    <col min="1" max="1" width="47.42578125" style="1" customWidth="1"/>
    <col min="2" max="2" width="14.85546875" style="1" customWidth="1"/>
    <col min="3" max="3" width="14.5703125" style="1" customWidth="1"/>
    <col min="4" max="6" width="18.28515625" style="1" bestFit="1" customWidth="1"/>
    <col min="7" max="7" width="16" style="1" bestFit="1" customWidth="1"/>
    <col min="8" max="16384" width="9.140625" style="1"/>
  </cols>
  <sheetData>
    <row r="1" spans="1:7" ht="18.75" x14ac:dyDescent="0.3">
      <c r="A1" s="4" t="s">
        <v>57</v>
      </c>
      <c r="B1" s="4"/>
      <c r="C1" s="4"/>
    </row>
    <row r="2" spans="1:7" ht="15.75" x14ac:dyDescent="0.25">
      <c r="A2" s="75" t="s">
        <v>75</v>
      </c>
    </row>
    <row r="3" spans="1:7" ht="15.75" thickBot="1" x14ac:dyDescent="0.3">
      <c r="A3" s="63" t="s">
        <v>59</v>
      </c>
    </row>
    <row r="4" spans="1:7" x14ac:dyDescent="0.25">
      <c r="A4" s="54"/>
      <c r="B4" s="102">
        <v>2013</v>
      </c>
      <c r="C4" s="102">
        <v>2014</v>
      </c>
      <c r="D4" s="103">
        <v>2015</v>
      </c>
      <c r="E4" s="103">
        <v>2016</v>
      </c>
      <c r="F4" s="104">
        <v>2017</v>
      </c>
      <c r="G4" s="105">
        <v>2018</v>
      </c>
    </row>
    <row r="5" spans="1:7" x14ac:dyDescent="0.25">
      <c r="A5" s="74" t="s">
        <v>76</v>
      </c>
      <c r="B5" s="88"/>
      <c r="C5" s="88"/>
      <c r="D5" s="89"/>
      <c r="E5" s="89"/>
      <c r="F5" s="90"/>
      <c r="G5" s="91"/>
    </row>
    <row r="6" spans="1:7" x14ac:dyDescent="0.25">
      <c r="A6" s="55" t="s">
        <v>48</v>
      </c>
      <c r="B6" s="92">
        <v>13780523</v>
      </c>
      <c r="C6" s="92">
        <v>30059048</v>
      </c>
      <c r="D6" s="93">
        <v>30897724</v>
      </c>
      <c r="E6" s="93">
        <v>9392894</v>
      </c>
      <c r="F6" s="94">
        <v>5906533</v>
      </c>
      <c r="G6" s="91">
        <v>11363758</v>
      </c>
    </row>
    <row r="7" spans="1:7" x14ac:dyDescent="0.25">
      <c r="A7" s="55" t="s">
        <v>49</v>
      </c>
      <c r="B7" s="92">
        <v>-19061131</v>
      </c>
      <c r="C7" s="92">
        <v>-22164370</v>
      </c>
      <c r="D7" s="93">
        <v>-23424495</v>
      </c>
      <c r="E7" s="93">
        <v>-27816442</v>
      </c>
      <c r="F7" s="94">
        <v>-22524893</v>
      </c>
      <c r="G7" s="91">
        <v>-22987891</v>
      </c>
    </row>
    <row r="8" spans="1:7" x14ac:dyDescent="0.25">
      <c r="A8" s="55" t="s">
        <v>50</v>
      </c>
      <c r="B8" s="92">
        <v>255831641</v>
      </c>
      <c r="C8" s="92">
        <v>306638376</v>
      </c>
      <c r="D8" s="93">
        <v>258082258</v>
      </c>
      <c r="E8" s="93">
        <v>338218930</v>
      </c>
      <c r="F8" s="94">
        <v>329131354</v>
      </c>
      <c r="G8" s="91">
        <v>359669070</v>
      </c>
    </row>
    <row r="9" spans="1:7" x14ac:dyDescent="0.25">
      <c r="A9" s="55" t="s">
        <v>51</v>
      </c>
      <c r="B9" s="92">
        <v>-7117269</v>
      </c>
      <c r="C9" s="92">
        <v>-29103040</v>
      </c>
      <c r="D9" s="93">
        <v>-11760126</v>
      </c>
      <c r="E9" s="93">
        <v>-13117886</v>
      </c>
      <c r="F9" s="94">
        <v>-10735822</v>
      </c>
      <c r="G9" s="91">
        <v>-16402764</v>
      </c>
    </row>
    <row r="10" spans="1:7" x14ac:dyDescent="0.25">
      <c r="A10" s="82" t="s">
        <v>52</v>
      </c>
      <c r="B10" s="92">
        <v>-224497199</v>
      </c>
      <c r="C10" s="92">
        <v>-259555871</v>
      </c>
      <c r="D10" s="93">
        <v>-249370940</v>
      </c>
      <c r="E10" s="93">
        <v>-311679561</v>
      </c>
      <c r="F10" s="94">
        <v>-279804308</v>
      </c>
      <c r="G10" s="91">
        <v>-294765568</v>
      </c>
    </row>
    <row r="11" spans="1:7" x14ac:dyDescent="0.25">
      <c r="A11" s="56"/>
      <c r="B11" s="95">
        <f>SUM(B6:B10)</f>
        <v>18936565</v>
      </c>
      <c r="C11" s="95">
        <f t="shared" ref="C11:G11" si="0">SUM(C6:C10)</f>
        <v>25874143</v>
      </c>
      <c r="D11" s="95">
        <f t="shared" si="0"/>
        <v>4424421</v>
      </c>
      <c r="E11" s="95">
        <f t="shared" si="0"/>
        <v>-5002065</v>
      </c>
      <c r="F11" s="95">
        <f t="shared" si="0"/>
        <v>21972864</v>
      </c>
      <c r="G11" s="95">
        <f t="shared" si="0"/>
        <v>36876605</v>
      </c>
    </row>
    <row r="12" spans="1:7" x14ac:dyDescent="0.25">
      <c r="A12" s="74" t="s">
        <v>77</v>
      </c>
      <c r="B12" s="95"/>
      <c r="C12" s="95"/>
      <c r="D12" s="96"/>
      <c r="E12" s="96"/>
      <c r="F12" s="97"/>
      <c r="G12" s="91"/>
    </row>
    <row r="13" spans="1:7" x14ac:dyDescent="0.25">
      <c r="A13" s="55" t="s">
        <v>53</v>
      </c>
      <c r="B13" s="92">
        <v>-792565</v>
      </c>
      <c r="C13" s="92">
        <v>-19992587</v>
      </c>
      <c r="D13" s="93">
        <v>-20068061</v>
      </c>
      <c r="E13" s="93">
        <v>-2513879</v>
      </c>
      <c r="F13" s="94">
        <v>-387019</v>
      </c>
      <c r="G13" s="91">
        <v>-641190</v>
      </c>
    </row>
    <row r="14" spans="1:7" x14ac:dyDescent="0.25">
      <c r="A14" s="55" t="s">
        <v>54</v>
      </c>
      <c r="B14" s="92">
        <v>367780</v>
      </c>
      <c r="C14" s="92"/>
      <c r="D14" s="93">
        <v>304409</v>
      </c>
      <c r="E14" s="93" t="s">
        <v>6</v>
      </c>
      <c r="F14" s="94">
        <v>153000</v>
      </c>
      <c r="G14" s="91"/>
    </row>
    <row r="15" spans="1:7" x14ac:dyDescent="0.25">
      <c r="A15" s="55" t="s">
        <v>55</v>
      </c>
      <c r="B15" s="92">
        <v>-392511</v>
      </c>
      <c r="C15" s="92"/>
      <c r="D15" s="93" t="s">
        <v>6</v>
      </c>
      <c r="E15" s="93" t="s">
        <v>6</v>
      </c>
      <c r="F15" s="94">
        <v>23349</v>
      </c>
      <c r="G15" s="91"/>
    </row>
    <row r="16" spans="1:7" x14ac:dyDescent="0.25">
      <c r="A16" s="56"/>
      <c r="B16" s="95">
        <f>SUM(B13:B15)</f>
        <v>-817296</v>
      </c>
      <c r="C16" s="95">
        <f t="shared" ref="C16:G16" si="1">SUM(C13:C15)</f>
        <v>-19992587</v>
      </c>
      <c r="D16" s="95">
        <f t="shared" si="1"/>
        <v>-19763652</v>
      </c>
      <c r="E16" s="95">
        <f t="shared" si="1"/>
        <v>-2513879</v>
      </c>
      <c r="F16" s="95">
        <f t="shared" si="1"/>
        <v>-210670</v>
      </c>
      <c r="G16" s="95">
        <f t="shared" si="1"/>
        <v>-641190</v>
      </c>
    </row>
    <row r="17" spans="1:8" x14ac:dyDescent="0.25">
      <c r="A17" s="74" t="s">
        <v>78</v>
      </c>
      <c r="B17" s="95"/>
      <c r="C17" s="95"/>
      <c r="D17" s="96"/>
      <c r="E17" s="96"/>
      <c r="F17" s="97"/>
      <c r="G17" s="91"/>
    </row>
    <row r="18" spans="1:8" x14ac:dyDescent="0.25">
      <c r="A18" s="55" t="s">
        <v>56</v>
      </c>
      <c r="B18" s="92">
        <v>0</v>
      </c>
      <c r="C18" s="92">
        <v>0</v>
      </c>
      <c r="D18" s="93" t="s">
        <v>6</v>
      </c>
      <c r="E18" s="93">
        <v>-18623890</v>
      </c>
      <c r="F18" s="94">
        <v>-38056</v>
      </c>
      <c r="G18" s="91">
        <v>-10693</v>
      </c>
    </row>
    <row r="19" spans="1:8" x14ac:dyDescent="0.25">
      <c r="A19" s="56"/>
      <c r="B19" s="95">
        <f>B18</f>
        <v>0</v>
      </c>
      <c r="C19" s="95">
        <f t="shared" ref="C19:G19" si="2">C18</f>
        <v>0</v>
      </c>
      <c r="D19" s="95">
        <v>0</v>
      </c>
      <c r="E19" s="95">
        <f t="shared" si="2"/>
        <v>-18623890</v>
      </c>
      <c r="F19" s="95">
        <f t="shared" si="2"/>
        <v>-38056</v>
      </c>
      <c r="G19" s="95">
        <f t="shared" si="2"/>
        <v>-10693</v>
      </c>
    </row>
    <row r="20" spans="1:8" x14ac:dyDescent="0.25">
      <c r="A20" s="56"/>
      <c r="B20" s="95"/>
      <c r="C20" s="95"/>
      <c r="D20" s="93"/>
      <c r="E20" s="96"/>
      <c r="F20" s="97"/>
      <c r="G20" s="91"/>
    </row>
    <row r="21" spans="1:8" x14ac:dyDescent="0.25">
      <c r="A21" s="63" t="s">
        <v>79</v>
      </c>
      <c r="B21" s="95">
        <f>B19+B16+B11</f>
        <v>18119269</v>
      </c>
      <c r="C21" s="95">
        <f t="shared" ref="C21:G21" si="3">C19+C16+C11</f>
        <v>5881556</v>
      </c>
      <c r="D21" s="95">
        <f t="shared" si="3"/>
        <v>-15339231</v>
      </c>
      <c r="E21" s="95">
        <f t="shared" si="3"/>
        <v>-26139834</v>
      </c>
      <c r="F21" s="95">
        <f t="shared" si="3"/>
        <v>21724138</v>
      </c>
      <c r="G21" s="95">
        <f t="shared" si="3"/>
        <v>36224722</v>
      </c>
    </row>
    <row r="22" spans="1:8" x14ac:dyDescent="0.25">
      <c r="A22" s="81" t="s">
        <v>80</v>
      </c>
      <c r="B22" s="95">
        <v>294322773</v>
      </c>
      <c r="C22" s="95">
        <v>312442042</v>
      </c>
      <c r="D22" s="96">
        <v>318323598</v>
      </c>
      <c r="E22" s="96">
        <v>302948367</v>
      </c>
      <c r="F22" s="97">
        <v>276808533</v>
      </c>
      <c r="G22" s="101">
        <v>298532671</v>
      </c>
    </row>
    <row r="23" spans="1:8" x14ac:dyDescent="0.25">
      <c r="A23" s="74" t="s">
        <v>81</v>
      </c>
      <c r="B23" s="95">
        <f>B21+B22</f>
        <v>312442042</v>
      </c>
      <c r="C23" s="95">
        <f t="shared" ref="C23:G23" si="4">C21+C22</f>
        <v>318323598</v>
      </c>
      <c r="D23" s="95">
        <f t="shared" si="4"/>
        <v>302984367</v>
      </c>
      <c r="E23" s="95">
        <f t="shared" si="4"/>
        <v>276808533</v>
      </c>
      <c r="F23" s="95">
        <f t="shared" si="4"/>
        <v>298532671</v>
      </c>
      <c r="G23" s="95">
        <f t="shared" si="4"/>
        <v>334757393</v>
      </c>
    </row>
    <row r="24" spans="1:8" x14ac:dyDescent="0.25">
      <c r="A24" s="80"/>
      <c r="B24" s="57"/>
      <c r="C24" s="57"/>
      <c r="D24" s="58"/>
      <c r="E24" s="58"/>
      <c r="F24" s="59"/>
    </row>
    <row r="25" spans="1:8" ht="15.75" thickBot="1" x14ac:dyDescent="0.3">
      <c r="A25" s="74" t="s">
        <v>82</v>
      </c>
      <c r="B25" s="60">
        <f>B11/('1'!C8/10)</f>
        <v>0.61101343376335748</v>
      </c>
      <c r="C25" s="60">
        <f>C11/('1'!D8/10)</f>
        <v>0.7421009946433017</v>
      </c>
      <c r="D25" s="60">
        <f>D11/('1'!E8/10)</f>
        <v>0.1153614768910631</v>
      </c>
      <c r="E25" s="60">
        <f>E11/('1'!F8/10)</f>
        <v>-0.13042285214383884</v>
      </c>
      <c r="F25" s="60">
        <f>F11/('1'!G8/10)</f>
        <v>0.57291610417871008</v>
      </c>
      <c r="G25" s="60">
        <f>G11/('1'!H8/10)</f>
        <v>0.91572696269057408</v>
      </c>
      <c r="H25" s="60"/>
    </row>
    <row r="26" spans="1:8" ht="15.75" x14ac:dyDescent="0.25">
      <c r="A26" s="74" t="s">
        <v>83</v>
      </c>
      <c r="B26" s="98">
        <v>30992060</v>
      </c>
      <c r="C26" s="98">
        <v>34866067</v>
      </c>
      <c r="D26" s="99">
        <v>38352673</v>
      </c>
      <c r="E26" s="99">
        <v>38352673</v>
      </c>
      <c r="F26" s="100">
        <v>38352673</v>
      </c>
      <c r="G26" s="101">
        <f>'1'!H8/10</f>
        <v>40270306</v>
      </c>
    </row>
    <row r="27" spans="1:8" ht="15.75" x14ac:dyDescent="0.25">
      <c r="A27" s="22"/>
      <c r="B27" s="23"/>
      <c r="C27" s="23"/>
      <c r="D27" s="24"/>
      <c r="E27" s="24"/>
      <c r="F27" s="25"/>
    </row>
    <row r="28" spans="1:8" ht="15.75" x14ac:dyDescent="0.25">
      <c r="A28" s="16"/>
      <c r="B28" s="17"/>
      <c r="C28" s="17"/>
      <c r="D28" s="18"/>
      <c r="E28" s="18"/>
      <c r="F28" s="19"/>
    </row>
    <row r="29" spans="1:8" ht="15.75" x14ac:dyDescent="0.25">
      <c r="A29" s="22"/>
      <c r="B29" s="23"/>
      <c r="C29" s="23"/>
      <c r="D29" s="24"/>
      <c r="E29" s="24"/>
      <c r="F29" s="25"/>
    </row>
    <row r="30" spans="1:8" ht="15.75" x14ac:dyDescent="0.25">
      <c r="A30" s="22"/>
      <c r="B30" s="23"/>
      <c r="C30" s="23"/>
      <c r="D30" s="24"/>
      <c r="E30" s="24"/>
      <c r="F30" s="25"/>
    </row>
    <row r="31" spans="1:8" ht="15.75" x14ac:dyDescent="0.25">
      <c r="A31" s="16"/>
      <c r="B31" s="17"/>
      <c r="C31" s="17"/>
      <c r="D31" s="18"/>
      <c r="E31" s="18"/>
      <c r="F31" s="19"/>
    </row>
    <row r="32" spans="1:8" ht="15.75" x14ac:dyDescent="0.25">
      <c r="A32" s="22"/>
      <c r="B32" s="23"/>
      <c r="C32" s="23"/>
      <c r="D32" s="24"/>
      <c r="E32" s="24"/>
      <c r="F32" s="25"/>
    </row>
    <row r="33" spans="1:6" ht="16.5" thickBot="1" x14ac:dyDescent="0.3">
      <c r="A33" s="61"/>
      <c r="B33" s="62"/>
      <c r="C33" s="62"/>
      <c r="D33" s="28"/>
      <c r="E33" s="28"/>
      <c r="F3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2020-04-12T05:55:46Z</dcterms:modified>
</cp:coreProperties>
</file>