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Jute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B44" i="1"/>
  <c r="G27" i="2" l="1"/>
  <c r="G25" i="2"/>
  <c r="F17" i="2"/>
  <c r="F19" i="2" s="1"/>
  <c r="F25" i="2" s="1"/>
  <c r="E17" i="2"/>
  <c r="F25" i="1"/>
  <c r="F21" i="1"/>
  <c r="F34" i="1" s="1"/>
  <c r="F41" i="1" s="1"/>
  <c r="F36" i="1"/>
  <c r="F43" i="1" s="1"/>
  <c r="F11" i="1"/>
  <c r="F7" i="1"/>
  <c r="F17" i="1" s="1"/>
  <c r="B3" i="2" l="1"/>
  <c r="B2" i="2"/>
  <c r="C8" i="2"/>
  <c r="D8" i="2"/>
  <c r="E8" i="2"/>
  <c r="F8" i="2"/>
  <c r="G8" i="2"/>
  <c r="B8" i="2"/>
  <c r="C21" i="1" l="1"/>
  <c r="D21" i="1"/>
  <c r="E21" i="1"/>
  <c r="G21" i="1"/>
  <c r="B21" i="1"/>
  <c r="D16" i="3"/>
  <c r="E16" i="3"/>
  <c r="F16" i="3"/>
  <c r="G16" i="3"/>
  <c r="E25" i="1"/>
  <c r="E34" i="1" l="1"/>
  <c r="C25" i="1"/>
  <c r="D25" i="1"/>
  <c r="G25" i="1"/>
  <c r="B25" i="1"/>
  <c r="C7" i="1" l="1"/>
  <c r="D7" i="1"/>
  <c r="E7" i="1"/>
  <c r="G7" i="1"/>
  <c r="B7" i="1"/>
  <c r="C10" i="2"/>
  <c r="C13" i="2" s="1"/>
  <c r="D10" i="2"/>
  <c r="D13" i="2" s="1"/>
  <c r="E10" i="2"/>
  <c r="E13" i="2" s="1"/>
  <c r="F10" i="2"/>
  <c r="F13" i="2" s="1"/>
  <c r="G10" i="2"/>
  <c r="G13" i="2" s="1"/>
  <c r="B10" i="2"/>
  <c r="B13" i="2" s="1"/>
  <c r="B17" i="2" s="1"/>
  <c r="B19" i="2" s="1"/>
  <c r="C11" i="1"/>
  <c r="B9" i="4" s="1"/>
  <c r="D11" i="1"/>
  <c r="C9" i="4" s="1"/>
  <c r="E11" i="1"/>
  <c r="D9" i="4" s="1"/>
  <c r="G11" i="1"/>
  <c r="E9" i="4" s="1"/>
  <c r="F9" i="4"/>
  <c r="B11" i="1"/>
  <c r="G17" i="2" l="1"/>
  <c r="G19" i="2" s="1"/>
  <c r="F11" i="4"/>
  <c r="C17" i="2"/>
  <c r="C19" i="2" s="1"/>
  <c r="B11" i="4"/>
  <c r="D17" i="2"/>
  <c r="D19" i="2" s="1"/>
  <c r="C11" i="4"/>
  <c r="E11" i="4"/>
  <c r="E19" i="2"/>
  <c r="D11" i="4"/>
  <c r="E23" i="3"/>
  <c r="E11" i="3"/>
  <c r="E21" i="2"/>
  <c r="E25" i="2" s="1"/>
  <c r="E36" i="1"/>
  <c r="E17" i="1"/>
  <c r="E43" i="1" l="1"/>
  <c r="D8" i="4"/>
  <c r="D10" i="4"/>
  <c r="D6" i="4"/>
  <c r="D12" i="4"/>
  <c r="D7" i="4"/>
  <c r="E41" i="1"/>
  <c r="E25" i="3"/>
  <c r="E27" i="3" s="1"/>
  <c r="E27" i="2"/>
  <c r="F23" i="3"/>
  <c r="F11" i="3"/>
  <c r="F21" i="2"/>
  <c r="G34" i="1"/>
  <c r="G36" i="1"/>
  <c r="G17" i="1"/>
  <c r="C23" i="3"/>
  <c r="D23" i="3"/>
  <c r="G23" i="3"/>
  <c r="B23" i="3"/>
  <c r="C16" i="3"/>
  <c r="B16" i="3"/>
  <c r="C11" i="3"/>
  <c r="D11" i="3"/>
  <c r="G11" i="3"/>
  <c r="B11" i="3"/>
  <c r="C21" i="2"/>
  <c r="C25" i="2" s="1"/>
  <c r="D21" i="2"/>
  <c r="D25" i="2" s="1"/>
  <c r="G21" i="2"/>
  <c r="B21" i="2"/>
  <c r="B25" i="2" s="1"/>
  <c r="B27" i="2" s="1"/>
  <c r="D34" i="1"/>
  <c r="B34" i="1"/>
  <c r="C36" i="1"/>
  <c r="D36" i="1"/>
  <c r="B36" i="1"/>
  <c r="B43" i="1" s="1"/>
  <c r="D17" i="1"/>
  <c r="B17" i="1"/>
  <c r="I11" i="3" l="1"/>
  <c r="G25" i="3"/>
  <c r="G27" i="3" s="1"/>
  <c r="F8" i="4"/>
  <c r="D27" i="2"/>
  <c r="C12" i="4"/>
  <c r="C7" i="4"/>
  <c r="C10" i="4"/>
  <c r="C6" i="4"/>
  <c r="F12" i="4"/>
  <c r="F7" i="4"/>
  <c r="F10" i="4"/>
  <c r="F6" i="4"/>
  <c r="E7" i="4"/>
  <c r="E10" i="4"/>
  <c r="E6" i="4"/>
  <c r="E12" i="4"/>
  <c r="D43" i="1"/>
  <c r="C8" i="4"/>
  <c r="B12" i="4"/>
  <c r="B7" i="4"/>
  <c r="B10" i="4"/>
  <c r="G43" i="1"/>
  <c r="E8" i="4"/>
  <c r="C43" i="1"/>
  <c r="B8" i="4"/>
  <c r="B25" i="3"/>
  <c r="B27" i="3" s="1"/>
  <c r="C27" i="2"/>
  <c r="B41" i="1"/>
  <c r="C34" i="1"/>
  <c r="C41" i="1" s="1"/>
  <c r="C17" i="1"/>
  <c r="B6" i="4" s="1"/>
  <c r="F25" i="3"/>
  <c r="F27" i="3" s="1"/>
  <c r="D41" i="1"/>
  <c r="G41" i="1"/>
  <c r="D25" i="3"/>
  <c r="D27" i="3" s="1"/>
  <c r="C25" i="3"/>
  <c r="C27" i="3" s="1"/>
  <c r="F27" i="2" l="1"/>
</calcChain>
</file>

<file path=xl/sharedStrings.xml><?xml version="1.0" encoding="utf-8"?>
<sst xmlns="http://schemas.openxmlformats.org/spreadsheetml/2006/main" count="83" uniqueCount="76">
  <si>
    <t>ASSETS</t>
  </si>
  <si>
    <t>NON CURRENT ASSETS</t>
  </si>
  <si>
    <t>CURRENT ASSETS</t>
  </si>
  <si>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</si>
  <si>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</si>
  <si>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</si>
  <si>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</si>
  <si>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</si>
  <si>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</si>
  <si>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</si>
  <si>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Current tax</t>
  </si>
  <si>
    <t>Deferred tax</t>
  </si>
  <si>
    <t>Retained earnings</t>
  </si>
  <si>
    <t>Advances, deposits and prepayments</t>
  </si>
  <si>
    <t>Cash &amp; Cash-equivalents</t>
  </si>
  <si>
    <t>Selling &amp; distribution expenses</t>
  </si>
  <si>
    <t>JUTE SPINNERS LIMITED</t>
  </si>
  <si>
    <t>Deferred tax assets</t>
  </si>
  <si>
    <t>Accounts receivables</t>
  </si>
  <si>
    <t>Deferred tax liabilities</t>
  </si>
  <si>
    <t>Short term loans(secured)</t>
  </si>
  <si>
    <t>Advance against sales</t>
  </si>
  <si>
    <t>Liabilities for other finance</t>
  </si>
  <si>
    <t>Liabilities for expenses</t>
  </si>
  <si>
    <t>Liabilities for goods</t>
  </si>
  <si>
    <t>Unclaimed dividend</t>
  </si>
  <si>
    <t>Provision for taxation</t>
  </si>
  <si>
    <t>Administrative expenses</t>
  </si>
  <si>
    <t>Cash received from customer and sales</t>
  </si>
  <si>
    <t>Cash paid to suppliers and employees</t>
  </si>
  <si>
    <t>Interest and bank charge paid</t>
  </si>
  <si>
    <t>Income tax paid and deducted at source</t>
  </si>
  <si>
    <t>Acquisition of property,plant and equipment</t>
  </si>
  <si>
    <t>Disposal of assets</t>
  </si>
  <si>
    <t>Increase/decrease in bank loan</t>
  </si>
  <si>
    <t>Dividend paid</t>
  </si>
  <si>
    <t>Long term loan</t>
  </si>
  <si>
    <t>Debt to Equity</t>
  </si>
  <si>
    <t>Current Ratio</t>
  </si>
  <si>
    <t>Operating Margin</t>
  </si>
  <si>
    <t>Net Margin</t>
  </si>
  <si>
    <t>Bank Loan Refund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</si>
  <si>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</si>
  <si>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</si>
  <si>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</si>
  <si>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</si>
  <si>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</si>
  <si>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</si>
  <si>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</si>
  <si>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</si>
  <si>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</si>
  <si>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</si>
  <si>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</si>
  <si>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</si>
  <si>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</si>
  <si>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</si>
  <si>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Others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</si>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</sst>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1" fillId="0" borderId="3" xfId="0" applyNumberFormat="1" applyFont="1" applyBorder="1"/>
    <xf numFmtId="3" fontId="0" fillId="0" borderId="0" xfId="0" applyNumberFormat="1" applyFont="1" applyBorder="1"/>
    <xf numFmtId="3" fontId="1" fillId="0" borderId="4" xfId="0" applyNumberFormat="1" applyFont="1" applyBorder="1"/>
    <xf numFmtId="3" fontId="3" fillId="0" borderId="4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Fill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0" fillId="0" borderId="0" xfId="0" applyNumberFormat="1" applyFont="1" applyFill="1"/>
    <xf numFmtId="4" fontId="1" fillId="0" borderId="0" xfId="0" applyNumberFormat="1" applyFont="1" applyBorder="1"/>
    <xf numFmtId="3" fontId="2" fillId="0" borderId="0" xfId="0" applyNumberFormat="1" applyFon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/>
    <xf numFmtId="165" fontId="0" fillId="0" borderId="0" xfId="2" applyNumberFormat="1" applyFont="1"/>
    <xf numFmtId="165" fontId="0" fillId="0" borderId="1" xfId="2" applyNumberFormat="1" applyFont="1" applyBorder="1"/>
    <xf numFmtId="165" fontId="1" fillId="0" borderId="0" xfId="2" applyNumberFormat="1" applyFont="1"/>
    <xf numFmtId="165" fontId="1" fillId="0" borderId="0" xfId="2" applyNumberFormat="1" applyFont="1" applyBorder="1"/>
    <xf numFmtId="165" fontId="1" fillId="0" borderId="0" xfId="2" applyNumberFormat="1" applyFont="1" applyFill="1"/>
    <xf numFmtId="165" fontId="0" fillId="0" borderId="0" xfId="2" applyNumberFormat="1" applyFont="1" applyFill="1"/>
    <xf numFmtId="165" fontId="1" fillId="0" borderId="4" xfId="2" applyNumberFormat="1" applyFont="1" applyBorder="1"/>
    <xf numFmtId="165" fontId="0" fillId="0" borderId="0" xfId="2" applyNumberFormat="1" applyFont="1" applyBorder="1"/>
    <xf numFmtId="165" fontId="1" fillId="0" borderId="2" xfId="2" applyNumberFormat="1" applyFont="1" applyBorder="1"/>
    <xf numFmtId="165" fontId="3" fillId="0" borderId="4" xfId="2" applyNumberFormat="1" applyFont="1" applyBorder="1"/>
    <xf numFmtId="0" fontId="2" fillId="0" borderId="0" xfId="0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8"/>
  <sheetViews>
    <sheetView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B44" sqref="B44:G44"/>
    </sheetView>
  </sheetViews>
  <sheetFormatPr defaultRowHeight="15" x14ac:dyDescent="0.25"/>
  <cols>
    <col min="1" max="1" width="55" customWidth="1"/>
    <col min="2" max="2" width="14.42578125" customWidth="1"/>
    <col min="3" max="3" width="16.42578125" customWidth="1"/>
    <col min="4" max="6" width="15.5703125" customWidth="1"/>
    <col min="7" max="7" width="16.42578125" customWidth="1"/>
  </cols>
  <sheetData>
    <row r="1" spans="1:8" ht="15.75" x14ac:dyDescent="0.25">
      <c r="A1" s="4" t="s">
        <v>16</v>
      </c>
    </row>
    <row r="2" spans="1:8" ht="15.75" x14ac:dyDescent="0.25">
      <c r="A2" s="4" t="s">
        <v>42</v>
      </c>
    </row>
    <row r="3" spans="1:8" ht="15.75" x14ac:dyDescent="0.25">
      <c r="A3" s="4" t="s">
        <v>43</v>
      </c>
    </row>
    <row r="5" spans="1:8" ht="15.75" x14ac:dyDescent="0.25">
      <c r="B5" s="43">
        <v>2012</v>
      </c>
      <c r="C5" s="43">
        <v>2013</v>
      </c>
      <c r="D5" s="43">
        <v>2014</v>
      </c>
      <c r="E5" s="43">
        <v>2015</v>
      </c>
      <c r="F5" s="43">
        <v>2016</v>
      </c>
      <c r="G5" s="43">
        <v>2017</v>
      </c>
    </row>
    <row r="6" spans="1:8" x14ac:dyDescent="0.25">
      <c r="A6" s="44" t="s">
        <v>0</v>
      </c>
    </row>
    <row r="7" spans="1:8" x14ac:dyDescent="0.25">
      <c r="A7" s="45" t="s">
        <v>1</v>
      </c>
      <c r="B7" s="5">
        <f t="shared" ref="B7:G7" si="0">SUM(B8:B9)</f>
        <v>0</v>
      </c>
      <c r="C7" s="5">
        <f t="shared" si="0"/>
        <v>59784251</v>
      </c>
      <c r="D7" s="5">
        <f t="shared" si="0"/>
        <v>59616621</v>
      </c>
      <c r="E7" s="5">
        <f t="shared" si="0"/>
        <v>53998379</v>
      </c>
      <c r="F7" s="5">
        <f t="shared" si="0"/>
        <v>53813911</v>
      </c>
      <c r="G7" s="5">
        <f t="shared" si="0"/>
        <v>47936566</v>
      </c>
      <c r="H7" s="5"/>
    </row>
    <row r="8" spans="1:8" x14ac:dyDescent="0.25">
      <c r="A8" t="s">
        <v>9</v>
      </c>
      <c r="B8" s="1"/>
      <c r="C8" s="1">
        <v>56395432</v>
      </c>
      <c r="D8" s="8">
        <v>49402673</v>
      </c>
      <c r="E8" s="8">
        <v>43050811</v>
      </c>
      <c r="F8" s="8">
        <v>42396249</v>
      </c>
      <c r="G8" s="8">
        <v>35895104</v>
      </c>
    </row>
    <row r="9" spans="1:8" x14ac:dyDescent="0.25">
      <c r="A9" t="s">
        <v>17</v>
      </c>
      <c r="B9" s="1"/>
      <c r="C9" s="1">
        <v>3388819</v>
      </c>
      <c r="D9" s="8">
        <v>10213948</v>
      </c>
      <c r="E9" s="8">
        <v>10947568</v>
      </c>
      <c r="F9" s="8">
        <v>11417662</v>
      </c>
      <c r="G9" s="8">
        <v>12041462</v>
      </c>
    </row>
    <row r="10" spans="1:8" x14ac:dyDescent="0.25">
      <c r="B10" s="1"/>
      <c r="C10" s="1"/>
      <c r="D10" s="8"/>
      <c r="E10" s="8"/>
      <c r="F10" s="8"/>
      <c r="G10" s="8"/>
    </row>
    <row r="11" spans="1:8" x14ac:dyDescent="0.25">
      <c r="A11" s="45" t="s">
        <v>2</v>
      </c>
      <c r="B11" s="5">
        <f t="shared" ref="B11:G11" si="1">SUM(B12:B15)</f>
        <v>0</v>
      </c>
      <c r="C11" s="5">
        <f t="shared" si="1"/>
        <v>305292390</v>
      </c>
      <c r="D11" s="5">
        <f t="shared" si="1"/>
        <v>246605050</v>
      </c>
      <c r="E11" s="5">
        <f t="shared" si="1"/>
        <v>298712698</v>
      </c>
      <c r="F11" s="5">
        <f t="shared" si="1"/>
        <v>298412068</v>
      </c>
      <c r="G11" s="5">
        <f t="shared" si="1"/>
        <v>262135464</v>
      </c>
    </row>
    <row r="12" spans="1:8" x14ac:dyDescent="0.25">
      <c r="A12" s="7" t="s">
        <v>8</v>
      </c>
      <c r="B12" s="1"/>
      <c r="C12" s="1">
        <v>261414117</v>
      </c>
      <c r="D12" s="8">
        <v>177466949</v>
      </c>
      <c r="E12" s="8">
        <v>273521597</v>
      </c>
      <c r="F12" s="8">
        <v>247128283</v>
      </c>
      <c r="G12" s="8">
        <v>243791989</v>
      </c>
    </row>
    <row r="13" spans="1:8" x14ac:dyDescent="0.25">
      <c r="A13" s="7" t="s">
        <v>13</v>
      </c>
      <c r="B13" s="1"/>
      <c r="C13" s="1">
        <v>30889858</v>
      </c>
      <c r="D13" s="8">
        <v>65675139</v>
      </c>
      <c r="E13" s="8">
        <v>22538682</v>
      </c>
      <c r="F13" s="8">
        <v>44810731</v>
      </c>
      <c r="G13" s="8">
        <v>17577098</v>
      </c>
    </row>
    <row r="14" spans="1:8" x14ac:dyDescent="0.25">
      <c r="A14" s="7" t="s">
        <v>18</v>
      </c>
      <c r="B14" s="1"/>
      <c r="C14" s="1">
        <v>10618042</v>
      </c>
      <c r="D14" s="8">
        <v>307716</v>
      </c>
      <c r="E14" s="8">
        <v>307716</v>
      </c>
      <c r="F14" s="8">
        <v>307716</v>
      </c>
      <c r="G14" s="8">
        <v>307716</v>
      </c>
    </row>
    <row r="15" spans="1:8" x14ac:dyDescent="0.25">
      <c r="A15" s="7" t="s">
        <v>14</v>
      </c>
      <c r="B15" s="1"/>
      <c r="C15" s="1">
        <v>2370373</v>
      </c>
      <c r="D15" s="8">
        <v>3155246</v>
      </c>
      <c r="E15" s="8">
        <v>2344703</v>
      </c>
      <c r="F15" s="8">
        <v>6165338</v>
      </c>
      <c r="G15" s="8">
        <v>458661</v>
      </c>
    </row>
    <row r="17" spans="1:7" x14ac:dyDescent="0.25">
      <c r="A17" s="3"/>
      <c r="B17" s="5">
        <f t="shared" ref="B17:G17" si="2">SUM(B7,B11)</f>
        <v>0</v>
      </c>
      <c r="C17" s="5">
        <f t="shared" si="2"/>
        <v>365076641</v>
      </c>
      <c r="D17" s="5">
        <f t="shared" si="2"/>
        <v>306221671</v>
      </c>
      <c r="E17" s="5">
        <f t="shared" si="2"/>
        <v>352711077</v>
      </c>
      <c r="F17" s="5">
        <f t="shared" si="2"/>
        <v>352225979</v>
      </c>
      <c r="G17" s="5">
        <f t="shared" si="2"/>
        <v>310072030</v>
      </c>
    </row>
    <row r="19" spans="1:7" ht="15.75" x14ac:dyDescent="0.25">
      <c r="A19" s="46" t="s">
        <v>44</v>
      </c>
      <c r="C19" s="5"/>
      <c r="D19" s="3"/>
      <c r="E19" s="3"/>
      <c r="F19" s="3"/>
      <c r="G19" s="3"/>
    </row>
    <row r="20" spans="1:7" ht="15.75" x14ac:dyDescent="0.25">
      <c r="A20" s="47" t="s">
        <v>45</v>
      </c>
    </row>
    <row r="21" spans="1:7" x14ac:dyDescent="0.25">
      <c r="A21" s="45" t="s">
        <v>46</v>
      </c>
      <c r="B21" s="5">
        <f>SUM(B22:B23)</f>
        <v>0</v>
      </c>
      <c r="C21" s="5">
        <f t="shared" ref="C21:G21" si="3">SUM(C22:C23)</f>
        <v>89975552</v>
      </c>
      <c r="D21" s="5">
        <f t="shared" si="3"/>
        <v>98356146</v>
      </c>
      <c r="E21" s="5">
        <f t="shared" si="3"/>
        <v>242743272</v>
      </c>
      <c r="F21" s="5">
        <f t="shared" si="3"/>
        <v>189881009</v>
      </c>
      <c r="G21" s="5">
        <f t="shared" si="3"/>
        <v>247991294</v>
      </c>
    </row>
    <row r="22" spans="1:7" x14ac:dyDescent="0.25">
      <c r="A22" t="s">
        <v>19</v>
      </c>
      <c r="B22" s="8"/>
      <c r="C22" s="8">
        <v>89975552</v>
      </c>
      <c r="D22" s="8">
        <v>98356146</v>
      </c>
      <c r="E22" s="8">
        <v>99184119</v>
      </c>
      <c r="F22" s="8">
        <v>100779892</v>
      </c>
      <c r="G22" s="8">
        <v>102566899</v>
      </c>
    </row>
    <row r="23" spans="1:7" x14ac:dyDescent="0.25">
      <c r="A23" t="s">
        <v>36</v>
      </c>
      <c r="B23" s="8"/>
      <c r="C23" s="8"/>
      <c r="D23" s="8"/>
      <c r="E23" s="8">
        <v>143559153</v>
      </c>
      <c r="F23" s="8">
        <v>89101117</v>
      </c>
      <c r="G23" s="8">
        <v>145424395</v>
      </c>
    </row>
    <row r="25" spans="1:7" x14ac:dyDescent="0.25">
      <c r="A25" s="45" t="s">
        <v>47</v>
      </c>
      <c r="B25" s="5">
        <f t="shared" ref="B25:G25" si="4">SUM(B26:B32)</f>
        <v>0</v>
      </c>
      <c r="C25" s="5">
        <f t="shared" si="4"/>
        <v>342924738</v>
      </c>
      <c r="D25" s="5">
        <f t="shared" si="4"/>
        <v>350521629</v>
      </c>
      <c r="E25" s="5">
        <f t="shared" si="4"/>
        <v>288767684</v>
      </c>
      <c r="F25" s="5">
        <f t="shared" si="4"/>
        <v>412990233</v>
      </c>
      <c r="G25" s="5">
        <f t="shared" si="4"/>
        <v>396694396</v>
      </c>
    </row>
    <row r="26" spans="1:7" x14ac:dyDescent="0.25">
      <c r="A26" s="7" t="s">
        <v>20</v>
      </c>
      <c r="B26" s="8"/>
      <c r="C26" s="8">
        <v>195621619</v>
      </c>
      <c r="D26" s="8">
        <v>245914703</v>
      </c>
      <c r="E26" s="1">
        <v>206862293</v>
      </c>
      <c r="F26" s="1">
        <v>317762490</v>
      </c>
      <c r="G26" s="8">
        <v>271320663</v>
      </c>
    </row>
    <row r="27" spans="1:7" x14ac:dyDescent="0.25">
      <c r="A27" s="7" t="s">
        <v>21</v>
      </c>
      <c r="B27" s="8"/>
      <c r="C27" s="8">
        <v>730770</v>
      </c>
      <c r="D27" s="8">
        <v>2842215</v>
      </c>
      <c r="E27" s="1">
        <v>75190</v>
      </c>
      <c r="F27" s="1">
        <v>1075190</v>
      </c>
      <c r="G27" s="8">
        <v>75190</v>
      </c>
    </row>
    <row r="28" spans="1:7" x14ac:dyDescent="0.25">
      <c r="A28" s="7" t="s">
        <v>22</v>
      </c>
      <c r="B28" s="8"/>
      <c r="C28" s="8">
        <v>929528</v>
      </c>
      <c r="D28" s="8">
        <v>755285</v>
      </c>
      <c r="E28" s="1">
        <v>4527587</v>
      </c>
      <c r="F28" s="1">
        <v>4349579</v>
      </c>
      <c r="G28" s="8">
        <v>4183412</v>
      </c>
    </row>
    <row r="29" spans="1:7" x14ac:dyDescent="0.25">
      <c r="A29" s="7" t="s">
        <v>23</v>
      </c>
      <c r="B29" s="8"/>
      <c r="C29" s="8">
        <v>20763499</v>
      </c>
      <c r="D29" s="8">
        <v>20431194</v>
      </c>
      <c r="E29" s="1">
        <v>18773936</v>
      </c>
      <c r="F29" s="1">
        <v>16716202</v>
      </c>
      <c r="G29" s="8">
        <v>48132759</v>
      </c>
    </row>
    <row r="30" spans="1:7" x14ac:dyDescent="0.25">
      <c r="A30" s="7" t="s">
        <v>24</v>
      </c>
      <c r="B30" s="8"/>
      <c r="C30" s="8">
        <v>104726379</v>
      </c>
      <c r="D30" s="8">
        <v>62747832</v>
      </c>
      <c r="E30" s="1">
        <v>56429043</v>
      </c>
      <c r="F30" s="1">
        <v>70987137</v>
      </c>
      <c r="G30" s="8">
        <v>70882737</v>
      </c>
    </row>
    <row r="31" spans="1:7" x14ac:dyDescent="0.25">
      <c r="A31" s="7" t="s">
        <v>25</v>
      </c>
      <c r="B31" s="8"/>
      <c r="C31" s="8">
        <v>2104046</v>
      </c>
      <c r="D31" s="8">
        <v>2099905</v>
      </c>
      <c r="E31" s="1">
        <v>2099635</v>
      </c>
      <c r="F31" s="1">
        <v>2099635</v>
      </c>
      <c r="G31" s="8">
        <v>2099635</v>
      </c>
    </row>
    <row r="32" spans="1:7" x14ac:dyDescent="0.25">
      <c r="A32" s="7" t="s">
        <v>26</v>
      </c>
      <c r="B32" s="8"/>
      <c r="C32" s="8">
        <v>18048897</v>
      </c>
      <c r="D32" s="8">
        <v>15730495</v>
      </c>
      <c r="E32" s="1">
        <v>0</v>
      </c>
      <c r="F32" s="1"/>
      <c r="G32" s="8"/>
    </row>
    <row r="33" spans="1:8" x14ac:dyDescent="0.25">
      <c r="B33" s="1"/>
      <c r="C33" s="1"/>
    </row>
    <row r="34" spans="1:8" x14ac:dyDescent="0.25">
      <c r="A34" s="3"/>
      <c r="B34" s="5">
        <f t="shared" ref="B34:G34" si="5">SUM(B21,B25)</f>
        <v>0</v>
      </c>
      <c r="C34" s="5">
        <f t="shared" si="5"/>
        <v>432900290</v>
      </c>
      <c r="D34" s="5">
        <f t="shared" si="5"/>
        <v>448877775</v>
      </c>
      <c r="E34" s="5">
        <f t="shared" si="5"/>
        <v>531510956</v>
      </c>
      <c r="F34" s="5">
        <f t="shared" si="5"/>
        <v>602871242</v>
      </c>
      <c r="G34" s="5">
        <f t="shared" si="5"/>
        <v>644685690</v>
      </c>
    </row>
    <row r="35" spans="1:8" x14ac:dyDescent="0.25">
      <c r="A35" s="3"/>
      <c r="B35" s="5"/>
      <c r="C35" s="5"/>
      <c r="D35" s="5"/>
      <c r="E35" s="5"/>
      <c r="F35" s="5"/>
      <c r="G35" s="5"/>
    </row>
    <row r="36" spans="1:8" x14ac:dyDescent="0.25">
      <c r="A36" s="45" t="s">
        <v>48</v>
      </c>
      <c r="B36" s="5">
        <f t="shared" ref="B36:G36" si="6">SUM(B37:B38)</f>
        <v>0</v>
      </c>
      <c r="C36" s="5">
        <f t="shared" si="6"/>
        <v>-67823649</v>
      </c>
      <c r="D36" s="5">
        <f t="shared" si="6"/>
        <v>-142656104</v>
      </c>
      <c r="E36" s="5">
        <f t="shared" si="6"/>
        <v>-178799879</v>
      </c>
      <c r="F36" s="5">
        <f t="shared" si="6"/>
        <v>-250645263</v>
      </c>
      <c r="G36" s="5">
        <f t="shared" si="6"/>
        <v>-334613660</v>
      </c>
    </row>
    <row r="37" spans="1:8" x14ac:dyDescent="0.25">
      <c r="A37" t="s">
        <v>6</v>
      </c>
      <c r="B37" s="1"/>
      <c r="C37" s="1">
        <v>17000000</v>
      </c>
      <c r="D37" s="1">
        <v>17000000</v>
      </c>
      <c r="E37" s="1">
        <v>17000000</v>
      </c>
      <c r="F37" s="1">
        <v>17000000</v>
      </c>
      <c r="G37" s="1">
        <v>17000000</v>
      </c>
    </row>
    <row r="38" spans="1:8" x14ac:dyDescent="0.25">
      <c r="A38" t="s">
        <v>12</v>
      </c>
      <c r="B38" s="1"/>
      <c r="C38" s="1">
        <v>-84823649</v>
      </c>
      <c r="D38" s="1">
        <v>-159656104</v>
      </c>
      <c r="E38" s="1">
        <v>-195799879</v>
      </c>
      <c r="F38" s="1">
        <v>-267645263</v>
      </c>
      <c r="G38" s="1">
        <v>-351613660</v>
      </c>
    </row>
    <row r="39" spans="1:8" x14ac:dyDescent="0.25">
      <c r="A39" s="3"/>
      <c r="B39" s="5"/>
      <c r="C39" s="5"/>
      <c r="D39" s="5"/>
      <c r="E39" s="5"/>
      <c r="F39" s="5"/>
      <c r="G39" s="5"/>
    </row>
    <row r="40" spans="1:8" x14ac:dyDescent="0.25">
      <c r="A40" s="3"/>
      <c r="B40" s="1"/>
      <c r="C40" s="1"/>
      <c r="D40" s="18"/>
      <c r="E40" s="18"/>
      <c r="F40" s="18"/>
      <c r="G40" s="18"/>
    </row>
    <row r="41" spans="1:8" x14ac:dyDescent="0.25">
      <c r="A41" s="3"/>
      <c r="B41" s="5">
        <f t="shared" ref="B41:G41" si="7">SUM(B36,B34)</f>
        <v>0</v>
      </c>
      <c r="C41" s="5">
        <f t="shared" si="7"/>
        <v>365076641</v>
      </c>
      <c r="D41" s="5">
        <f t="shared" si="7"/>
        <v>306221671</v>
      </c>
      <c r="E41" s="5">
        <f t="shared" si="7"/>
        <v>352711077</v>
      </c>
      <c r="F41" s="5">
        <f t="shared" si="7"/>
        <v>352225979</v>
      </c>
      <c r="G41" s="5">
        <f t="shared" si="7"/>
        <v>310072030</v>
      </c>
    </row>
    <row r="42" spans="1:8" x14ac:dyDescent="0.25">
      <c r="B42" s="1"/>
      <c r="C42" s="1"/>
      <c r="D42" s="18"/>
      <c r="E42" s="18"/>
      <c r="F42" s="18"/>
      <c r="G42" s="18"/>
    </row>
    <row r="43" spans="1:8" x14ac:dyDescent="0.25">
      <c r="A43" s="48" t="s">
        <v>49</v>
      </c>
      <c r="B43" s="21" t="e">
        <f t="shared" ref="B43:G43" si="8">B36/(B37/10)</f>
        <v>#DIV/0!</v>
      </c>
      <c r="C43" s="21">
        <f t="shared" si="8"/>
        <v>-39.896264117647057</v>
      </c>
      <c r="D43" s="21">
        <f t="shared" si="8"/>
        <v>-83.915355294117646</v>
      </c>
      <c r="E43" s="21">
        <f t="shared" si="8"/>
        <v>-105.17639941176471</v>
      </c>
      <c r="F43" s="21">
        <f t="shared" si="8"/>
        <v>-147.43839</v>
      </c>
      <c r="G43" s="21">
        <f t="shared" si="8"/>
        <v>-196.83156470588236</v>
      </c>
    </row>
    <row r="44" spans="1:8" x14ac:dyDescent="0.25">
      <c r="A44" s="48" t="s">
        <v>50</v>
      </c>
      <c r="B44" s="5">
        <f>B37/10</f>
        <v>0</v>
      </c>
      <c r="C44" s="5">
        <f t="shared" ref="C44:G44" si="9">C37/10</f>
        <v>1700000</v>
      </c>
      <c r="D44" s="5">
        <f t="shared" si="9"/>
        <v>1700000</v>
      </c>
      <c r="E44" s="5">
        <f t="shared" si="9"/>
        <v>1700000</v>
      </c>
      <c r="F44" s="5">
        <f t="shared" si="9"/>
        <v>1700000</v>
      </c>
      <c r="G44" s="5">
        <f t="shared" si="9"/>
        <v>1700000</v>
      </c>
      <c r="H44" s="3"/>
    </row>
    <row r="45" spans="1:8" x14ac:dyDescent="0.25">
      <c r="C45" s="3"/>
      <c r="D45" s="3"/>
      <c r="E45" s="3"/>
      <c r="F45" s="3"/>
      <c r="G45" s="3"/>
    </row>
    <row r="46" spans="1:8" x14ac:dyDescent="0.25">
      <c r="B46" s="5"/>
      <c r="C46" s="5"/>
      <c r="D46" s="5"/>
      <c r="E46" s="5"/>
      <c r="F46" s="5"/>
      <c r="G46" s="5"/>
    </row>
    <row r="47" spans="1:8" x14ac:dyDescent="0.25">
      <c r="C47" s="1"/>
      <c r="D47" s="1"/>
      <c r="E47" s="1"/>
      <c r="F47" s="1"/>
      <c r="G47" s="1"/>
    </row>
    <row r="48" spans="1:8" x14ac:dyDescent="0.25">
      <c r="B48" s="3"/>
      <c r="C48" s="20"/>
      <c r="D48" s="3"/>
      <c r="E48" s="3"/>
      <c r="F48" s="3"/>
      <c r="G48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8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B28" sqref="B28:G28"/>
    </sheetView>
  </sheetViews>
  <sheetFormatPr defaultRowHeight="15" x14ac:dyDescent="0.25"/>
  <cols>
    <col min="1" max="1" width="31.7109375" bestFit="1" customWidth="1"/>
    <col min="2" max="2" width="14.5703125" bestFit="1" customWidth="1"/>
    <col min="3" max="4" width="15.28515625" bestFit="1" customWidth="1"/>
    <col min="5" max="5" width="14.5703125" customWidth="1"/>
    <col min="6" max="6" width="15.28515625" bestFit="1" customWidth="1"/>
    <col min="7" max="7" width="14.7109375" bestFit="1" customWidth="1"/>
    <col min="8" max="8" width="12.7109375" bestFit="1" customWidth="1"/>
    <col min="10" max="10" width="13.5703125" bestFit="1" customWidth="1"/>
  </cols>
  <sheetData>
    <row r="1" spans="1:10" ht="15.75" x14ac:dyDescent="0.25">
      <c r="A1" s="4" t="s">
        <v>16</v>
      </c>
    </row>
    <row r="2" spans="1:10" ht="15.75" x14ac:dyDescent="0.25">
      <c r="A2" s="4" t="s">
        <v>51</v>
      </c>
      <c r="B2" s="29">
        <f>-B22</f>
        <v>0</v>
      </c>
      <c r="C2" s="29"/>
      <c r="D2" s="29"/>
      <c r="E2" s="29"/>
      <c r="F2" s="29"/>
      <c r="G2" s="29"/>
    </row>
    <row r="3" spans="1:10" ht="15.75" x14ac:dyDescent="0.25">
      <c r="A3" s="4" t="s">
        <v>43</v>
      </c>
      <c r="B3" s="29">
        <f>-B23</f>
        <v>0</v>
      </c>
      <c r="C3" s="29"/>
      <c r="D3" s="29"/>
      <c r="E3" s="29"/>
      <c r="F3" s="29"/>
      <c r="G3" s="29"/>
    </row>
    <row r="4" spans="1:10" ht="15.75" x14ac:dyDescent="0.25">
      <c r="B4" s="4"/>
      <c r="C4" s="4"/>
      <c r="D4" s="4"/>
      <c r="E4" s="4"/>
      <c r="F4" s="25"/>
      <c r="G4" s="2"/>
    </row>
    <row r="5" spans="1:10" ht="15.75" x14ac:dyDescent="0.25">
      <c r="A5" s="4"/>
      <c r="B5" s="43">
        <v>2012</v>
      </c>
      <c r="C5" s="43">
        <v>2013</v>
      </c>
      <c r="D5" s="43">
        <v>2014</v>
      </c>
      <c r="E5" s="43">
        <v>2015</v>
      </c>
      <c r="F5" s="43">
        <v>2016</v>
      </c>
      <c r="G5" s="43">
        <v>2017</v>
      </c>
      <c r="J5" s="26"/>
    </row>
    <row r="6" spans="1:10" x14ac:dyDescent="0.25">
      <c r="A6" s="48" t="s">
        <v>52</v>
      </c>
      <c r="B6" s="1"/>
      <c r="C6" s="33">
        <v>839968828</v>
      </c>
      <c r="D6" s="33">
        <v>493295451</v>
      </c>
      <c r="E6" s="33">
        <v>550007292</v>
      </c>
      <c r="F6" s="33">
        <v>357803232</v>
      </c>
      <c r="G6" s="33">
        <v>19430514</v>
      </c>
      <c r="H6" s="33"/>
      <c r="J6" s="1"/>
    </row>
    <row r="7" spans="1:10" x14ac:dyDescent="0.25">
      <c r="A7" t="s">
        <v>53</v>
      </c>
      <c r="B7" s="6"/>
      <c r="C7" s="34">
        <v>769507396</v>
      </c>
      <c r="D7" s="34">
        <v>467631937</v>
      </c>
      <c r="E7" s="34">
        <v>469598118</v>
      </c>
      <c r="F7" s="34">
        <v>339137295</v>
      </c>
      <c r="G7" s="33">
        <v>47719970</v>
      </c>
      <c r="H7" s="33"/>
      <c r="J7" s="1"/>
    </row>
    <row r="8" spans="1:10" x14ac:dyDescent="0.25">
      <c r="A8" s="48" t="s">
        <v>3</v>
      </c>
      <c r="B8" s="5">
        <f>B6-B7</f>
        <v>0</v>
      </c>
      <c r="C8" s="35">
        <f t="shared" ref="C8:G8" si="0">C6-C7</f>
        <v>70461432</v>
      </c>
      <c r="D8" s="35">
        <f t="shared" si="0"/>
        <v>25663514</v>
      </c>
      <c r="E8" s="35">
        <f t="shared" si="0"/>
        <v>80409174</v>
      </c>
      <c r="F8" s="35">
        <f t="shared" si="0"/>
        <v>18665937</v>
      </c>
      <c r="G8" s="35">
        <f t="shared" si="0"/>
        <v>-28289456</v>
      </c>
      <c r="H8" s="35"/>
      <c r="I8" s="5"/>
      <c r="J8" s="5"/>
    </row>
    <row r="9" spans="1:10" x14ac:dyDescent="0.25">
      <c r="B9" s="5"/>
      <c r="C9" s="35"/>
      <c r="D9" s="35"/>
      <c r="E9" s="35"/>
      <c r="F9" s="35"/>
      <c r="G9" s="36"/>
      <c r="H9" s="35"/>
      <c r="I9" s="5"/>
      <c r="J9" s="5"/>
    </row>
    <row r="10" spans="1:10" x14ac:dyDescent="0.25">
      <c r="A10" s="48" t="s">
        <v>54</v>
      </c>
      <c r="B10" s="19">
        <f t="shared" ref="B10:G10" si="1">SUM(B11:B12)</f>
        <v>0</v>
      </c>
      <c r="C10" s="37">
        <f t="shared" si="1"/>
        <v>111295379</v>
      </c>
      <c r="D10" s="37">
        <f t="shared" si="1"/>
        <v>68917184</v>
      </c>
      <c r="E10" s="37">
        <f t="shared" si="1"/>
        <v>64755543</v>
      </c>
      <c r="F10" s="37">
        <f t="shared" si="1"/>
        <v>41305454</v>
      </c>
      <c r="G10" s="37">
        <f t="shared" si="1"/>
        <v>16894240</v>
      </c>
      <c r="H10" s="33"/>
      <c r="J10" s="1"/>
    </row>
    <row r="11" spans="1:10" x14ac:dyDescent="0.25">
      <c r="A11" s="7" t="s">
        <v>27</v>
      </c>
      <c r="B11" s="27"/>
      <c r="C11" s="38">
        <v>33125366</v>
      </c>
      <c r="D11" s="38">
        <v>28570419</v>
      </c>
      <c r="E11" s="38">
        <v>30197184</v>
      </c>
      <c r="F11" s="38">
        <v>27954221</v>
      </c>
      <c r="G11" s="38">
        <v>16843556</v>
      </c>
      <c r="H11" s="33"/>
      <c r="J11" s="1"/>
    </row>
    <row r="12" spans="1:10" x14ac:dyDescent="0.25">
      <c r="A12" s="7" t="s">
        <v>15</v>
      </c>
      <c r="B12" s="27"/>
      <c r="C12" s="38">
        <v>78170013</v>
      </c>
      <c r="D12" s="38">
        <v>40346765</v>
      </c>
      <c r="E12" s="38">
        <v>34558359</v>
      </c>
      <c r="F12" s="38">
        <v>13351233</v>
      </c>
      <c r="G12" s="38">
        <v>50684</v>
      </c>
      <c r="H12" s="33"/>
      <c r="J12" s="1"/>
    </row>
    <row r="13" spans="1:10" x14ac:dyDescent="0.25">
      <c r="A13" s="48" t="s">
        <v>4</v>
      </c>
      <c r="B13" s="16">
        <f>B8-B10</f>
        <v>0</v>
      </c>
      <c r="C13" s="39">
        <f t="shared" ref="C13:G13" si="2">C8-C10</f>
        <v>-40833947</v>
      </c>
      <c r="D13" s="39">
        <f t="shared" si="2"/>
        <v>-43253670</v>
      </c>
      <c r="E13" s="39">
        <f t="shared" si="2"/>
        <v>15653631</v>
      </c>
      <c r="F13" s="39">
        <f t="shared" si="2"/>
        <v>-22639517</v>
      </c>
      <c r="G13" s="39">
        <f t="shared" si="2"/>
        <v>-45183696</v>
      </c>
      <c r="H13" s="36"/>
      <c r="I13" s="10"/>
      <c r="J13" s="10"/>
    </row>
    <row r="14" spans="1:10" x14ac:dyDescent="0.25">
      <c r="A14" s="49" t="s">
        <v>55</v>
      </c>
      <c r="B14" s="10"/>
      <c r="C14" s="36"/>
      <c r="D14" s="36"/>
      <c r="E14" s="36"/>
      <c r="F14" s="36"/>
      <c r="G14" s="36"/>
      <c r="H14" s="36"/>
      <c r="I14" s="10"/>
      <c r="J14" s="10"/>
    </row>
    <row r="15" spans="1:10" x14ac:dyDescent="0.25">
      <c r="A15" s="7" t="s">
        <v>5</v>
      </c>
      <c r="B15" s="15"/>
      <c r="C15" s="40">
        <v>32154165</v>
      </c>
      <c r="D15" s="40">
        <v>32232180</v>
      </c>
      <c r="E15" s="40">
        <v>40364721</v>
      </c>
      <c r="F15" s="40">
        <v>46528614</v>
      </c>
      <c r="G15" s="40">
        <v>38905728</v>
      </c>
      <c r="H15" s="33"/>
      <c r="J15" s="1"/>
    </row>
    <row r="16" spans="1:10" x14ac:dyDescent="0.25">
      <c r="A16" s="7" t="s">
        <v>56</v>
      </c>
      <c r="B16" s="15"/>
      <c r="C16" s="40">
        <v>378555</v>
      </c>
      <c r="D16" s="40">
        <v>471197</v>
      </c>
      <c r="E16" s="40">
        <v>210722</v>
      </c>
      <c r="F16" s="40">
        <v>0</v>
      </c>
      <c r="G16" s="40">
        <v>0</v>
      </c>
      <c r="H16" s="33"/>
      <c r="J16" s="1"/>
    </row>
    <row r="17" spans="1:10" x14ac:dyDescent="0.25">
      <c r="A17" s="48" t="s">
        <v>57</v>
      </c>
      <c r="B17" s="16">
        <f>B13-B15+B16</f>
        <v>0</v>
      </c>
      <c r="C17" s="39">
        <f t="shared" ref="C17:G17" si="3">C13-C15+C16</f>
        <v>-72609557</v>
      </c>
      <c r="D17" s="39">
        <f t="shared" si="3"/>
        <v>-75014653</v>
      </c>
      <c r="E17" s="39">
        <f t="shared" si="3"/>
        <v>-24500368</v>
      </c>
      <c r="F17" s="39">
        <f t="shared" si="3"/>
        <v>-69168131</v>
      </c>
      <c r="G17" s="39">
        <f t="shared" si="3"/>
        <v>-84089424</v>
      </c>
      <c r="H17" s="36"/>
      <c r="I17" s="10"/>
      <c r="J17" s="10"/>
    </row>
    <row r="18" spans="1:10" x14ac:dyDescent="0.25">
      <c r="A18" s="7" t="s">
        <v>7</v>
      </c>
      <c r="B18" s="15"/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36"/>
      <c r="I18" s="10"/>
      <c r="J18" s="10"/>
    </row>
    <row r="19" spans="1:10" x14ac:dyDescent="0.25">
      <c r="A19" s="48" t="s">
        <v>58</v>
      </c>
      <c r="B19" s="10">
        <f>B17-B18</f>
        <v>0</v>
      </c>
      <c r="C19" s="36">
        <f t="shared" ref="C19:G19" si="4">C17-C18</f>
        <v>-72609557</v>
      </c>
      <c r="D19" s="36">
        <f t="shared" si="4"/>
        <v>-75014653</v>
      </c>
      <c r="E19" s="36">
        <f t="shared" si="4"/>
        <v>-24500368</v>
      </c>
      <c r="F19" s="36">
        <f t="shared" si="4"/>
        <v>-69168131</v>
      </c>
      <c r="G19" s="36">
        <f t="shared" si="4"/>
        <v>-84089424</v>
      </c>
      <c r="H19" s="36"/>
      <c r="I19" s="10"/>
      <c r="J19" s="10"/>
    </row>
    <row r="20" spans="1:10" x14ac:dyDescent="0.25">
      <c r="A20" s="3"/>
      <c r="B20" s="10"/>
      <c r="C20" s="36"/>
      <c r="D20" s="36"/>
      <c r="E20" s="36"/>
      <c r="F20" s="36"/>
      <c r="G20" s="36"/>
      <c r="H20" s="36"/>
      <c r="I20" s="10"/>
      <c r="J20" s="10"/>
    </row>
    <row r="21" spans="1:10" x14ac:dyDescent="0.25">
      <c r="A21" s="45" t="s">
        <v>59</v>
      </c>
      <c r="B21" s="10">
        <f t="shared" ref="B21:G21" si="5">SUM(B22:B23)</f>
        <v>0</v>
      </c>
      <c r="C21" s="36">
        <f t="shared" si="5"/>
        <v>9231072</v>
      </c>
      <c r="D21" s="36">
        <f t="shared" si="5"/>
        <v>-832432</v>
      </c>
      <c r="E21" s="36">
        <f t="shared" si="5"/>
        <v>8965026</v>
      </c>
      <c r="F21" s="36">
        <f t="shared" si="5"/>
        <v>-2396838</v>
      </c>
      <c r="G21" s="36">
        <f t="shared" si="5"/>
        <v>121027</v>
      </c>
      <c r="H21" s="33"/>
    </row>
    <row r="22" spans="1:10" x14ac:dyDescent="0.25">
      <c r="A22" s="7" t="s">
        <v>10</v>
      </c>
      <c r="B22" s="15"/>
      <c r="C22" s="40">
        <v>10434774</v>
      </c>
      <c r="D22" s="40">
        <v>5992697</v>
      </c>
      <c r="E22" s="40">
        <v>9698646</v>
      </c>
      <c r="F22" s="40">
        <v>-2866932</v>
      </c>
      <c r="G22" s="40">
        <v>-502773</v>
      </c>
      <c r="H22" s="33"/>
    </row>
    <row r="23" spans="1:10" x14ac:dyDescent="0.25">
      <c r="A23" s="7" t="s">
        <v>11</v>
      </c>
      <c r="B23" s="15"/>
      <c r="C23" s="40">
        <v>-1203702</v>
      </c>
      <c r="D23" s="40">
        <v>-6825129</v>
      </c>
      <c r="E23" s="40">
        <v>-733620</v>
      </c>
      <c r="F23" s="40">
        <v>470094</v>
      </c>
      <c r="G23" s="40">
        <v>623800</v>
      </c>
      <c r="H23" s="33"/>
    </row>
    <row r="24" spans="1:10" x14ac:dyDescent="0.25">
      <c r="A24" s="24"/>
      <c r="B24" s="15"/>
      <c r="C24" s="40"/>
      <c r="D24" s="40"/>
      <c r="E24" s="40"/>
      <c r="F24" s="40"/>
      <c r="G24" s="40"/>
      <c r="H24" s="33"/>
    </row>
    <row r="25" spans="1:10" x14ac:dyDescent="0.25">
      <c r="A25" s="48" t="s">
        <v>60</v>
      </c>
      <c r="B25" s="11">
        <f>B19-B21</f>
        <v>0</v>
      </c>
      <c r="C25" s="41">
        <f t="shared" ref="C25:E25" si="6">C19-C21</f>
        <v>-81840629</v>
      </c>
      <c r="D25" s="41">
        <f t="shared" si="6"/>
        <v>-74182221</v>
      </c>
      <c r="E25" s="41">
        <f t="shared" si="6"/>
        <v>-33465394</v>
      </c>
      <c r="F25" s="41">
        <f>F19+F21</f>
        <v>-71564969</v>
      </c>
      <c r="G25" s="41">
        <f>G19+G21</f>
        <v>-83968397</v>
      </c>
      <c r="H25" s="36"/>
      <c r="I25" s="10"/>
      <c r="J25" s="10"/>
    </row>
    <row r="26" spans="1:10" x14ac:dyDescent="0.25">
      <c r="A26" s="3"/>
      <c r="B26" s="12"/>
      <c r="C26" s="10"/>
      <c r="D26" s="10"/>
      <c r="E26" s="10"/>
      <c r="F26" s="10"/>
      <c r="G26" s="10"/>
    </row>
    <row r="27" spans="1:10" x14ac:dyDescent="0.25">
      <c r="A27" s="48" t="s">
        <v>61</v>
      </c>
      <c r="B27" s="3" t="e">
        <f>B25/('1'!B37/10)</f>
        <v>#DIV/0!</v>
      </c>
      <c r="C27" s="13">
        <f>C25/('1'!C37/10)</f>
        <v>-48.141546470588239</v>
      </c>
      <c r="D27" s="13">
        <f>D25/('1'!D37/10)</f>
        <v>-43.636600588235297</v>
      </c>
      <c r="E27" s="13">
        <f>E25/('1'!E37/10)</f>
        <v>-19.685525882352941</v>
      </c>
      <c r="F27" s="13">
        <f>F25/('1'!G37/10)</f>
        <v>-42.097040588235295</v>
      </c>
      <c r="G27" s="13">
        <f>G25/('1'!G37/10)</f>
        <v>-49.393174705882352</v>
      </c>
    </row>
    <row r="28" spans="1:10" x14ac:dyDescent="0.25">
      <c r="A28" s="49" t="s">
        <v>62</v>
      </c>
      <c r="B28">
        <v>0</v>
      </c>
      <c r="C28">
        <v>1700000</v>
      </c>
      <c r="D28">
        <v>1700000</v>
      </c>
      <c r="E28">
        <v>1700000</v>
      </c>
      <c r="F28">
        <v>1700000</v>
      </c>
      <c r="G28">
        <v>1700000</v>
      </c>
    </row>
    <row r="48" spans="1:2" x14ac:dyDescent="0.25">
      <c r="A48" s="9"/>
      <c r="B4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3"/>
  <sheetViews>
    <sheetView tabSelected="1" zoomScaleNormal="100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E36" sqref="E36"/>
    </sheetView>
  </sheetViews>
  <sheetFormatPr defaultRowHeight="15" x14ac:dyDescent="0.25"/>
  <cols>
    <col min="1" max="1" width="41.5703125" bestFit="1" customWidth="1"/>
    <col min="2" max="2" width="14.5703125" bestFit="1" customWidth="1"/>
    <col min="3" max="3" width="16" bestFit="1" customWidth="1"/>
    <col min="4" max="5" width="14.42578125" customWidth="1"/>
    <col min="6" max="6" width="16" bestFit="1" customWidth="1"/>
    <col min="7" max="7" width="15" bestFit="1" customWidth="1"/>
    <col min="8" max="8" width="11.140625" bestFit="1" customWidth="1"/>
    <col min="9" max="9" width="9.85546875" bestFit="1" customWidth="1"/>
  </cols>
  <sheetData>
    <row r="1" spans="1:9" ht="15.75" x14ac:dyDescent="0.25">
      <c r="A1" s="4" t="s">
        <v>16</v>
      </c>
    </row>
    <row r="2" spans="1:9" ht="15.75" x14ac:dyDescent="0.25">
      <c r="A2" s="4" t="s">
        <v>63</v>
      </c>
      <c r="B2" s="4"/>
      <c r="C2" s="4"/>
      <c r="D2" s="4"/>
      <c r="E2" s="4"/>
      <c r="F2" s="22"/>
      <c r="G2" s="2"/>
    </row>
    <row r="3" spans="1:9" ht="15.75" x14ac:dyDescent="0.25">
      <c r="A3" s="4" t="s">
        <v>43</v>
      </c>
      <c r="B3" s="4"/>
      <c r="C3" s="4"/>
      <c r="D3" s="4"/>
      <c r="E3" s="4"/>
      <c r="F3" s="23"/>
      <c r="G3" s="23"/>
    </row>
    <row r="4" spans="1:9" ht="15.75" x14ac:dyDescent="0.25">
      <c r="B4" s="4"/>
      <c r="C4" s="4"/>
      <c r="D4" s="4"/>
      <c r="E4" s="4"/>
      <c r="F4" s="22"/>
      <c r="G4" s="2"/>
    </row>
    <row r="5" spans="1:9" ht="15.75" x14ac:dyDescent="0.25">
      <c r="A5" s="4"/>
      <c r="B5" s="43">
        <v>2012</v>
      </c>
      <c r="C5" s="43">
        <v>2013</v>
      </c>
      <c r="D5" s="43">
        <v>2014</v>
      </c>
      <c r="E5" s="43">
        <v>2015</v>
      </c>
      <c r="F5" s="43">
        <v>2016</v>
      </c>
      <c r="G5" s="43">
        <v>2017</v>
      </c>
    </row>
    <row r="6" spans="1:9" x14ac:dyDescent="0.25">
      <c r="A6" s="48" t="s">
        <v>64</v>
      </c>
      <c r="C6" s="33"/>
      <c r="D6" s="33"/>
      <c r="E6" s="33"/>
      <c r="F6" s="33"/>
      <c r="G6" s="33"/>
      <c r="H6" s="33"/>
    </row>
    <row r="7" spans="1:9" x14ac:dyDescent="0.25">
      <c r="A7" t="s">
        <v>28</v>
      </c>
      <c r="B7" s="1"/>
      <c r="C7" s="33">
        <v>884476254</v>
      </c>
      <c r="D7" s="33">
        <v>506779783</v>
      </c>
      <c r="E7" s="33">
        <v>547450989</v>
      </c>
      <c r="F7" s="33">
        <v>358803232</v>
      </c>
      <c r="G7" s="33">
        <v>45920611</v>
      </c>
      <c r="H7" s="33"/>
    </row>
    <row r="8" spans="1:9" x14ac:dyDescent="0.25">
      <c r="A8" s="7" t="s">
        <v>29</v>
      </c>
      <c r="B8" s="8"/>
      <c r="C8" s="33">
        <v>-828418597</v>
      </c>
      <c r="D8" s="33">
        <v>-519028421</v>
      </c>
      <c r="E8" s="33">
        <v>-604982012</v>
      </c>
      <c r="F8" s="33">
        <v>-355592050</v>
      </c>
      <c r="G8" s="33">
        <v>-23114809</v>
      </c>
      <c r="H8" s="33"/>
    </row>
    <row r="9" spans="1:9" x14ac:dyDescent="0.25">
      <c r="A9" s="7" t="s">
        <v>30</v>
      </c>
      <c r="B9" s="8"/>
      <c r="C9" s="33">
        <v>-32143290</v>
      </c>
      <c r="D9" s="33">
        <v>-32232180</v>
      </c>
      <c r="E9" s="33">
        <v>-33595568</v>
      </c>
      <c r="F9" s="33">
        <v>-34261056</v>
      </c>
      <c r="G9" s="33">
        <v>0</v>
      </c>
      <c r="H9" s="33"/>
    </row>
    <row r="10" spans="1:9" x14ac:dyDescent="0.25">
      <c r="A10" s="7" t="s">
        <v>31</v>
      </c>
      <c r="B10" s="8"/>
      <c r="C10" s="33">
        <v>-8950064</v>
      </c>
      <c r="D10" s="33">
        <v>-6050626</v>
      </c>
      <c r="E10" s="33">
        <v>-7755367</v>
      </c>
      <c r="F10" s="33">
        <v>-3147347</v>
      </c>
      <c r="G10" s="33">
        <v>-502773</v>
      </c>
      <c r="H10" s="33"/>
    </row>
    <row r="11" spans="1:9" x14ac:dyDescent="0.25">
      <c r="A11" s="3"/>
      <c r="B11" s="16">
        <f t="shared" ref="B11:G11" si="0">SUM(B7:B10)</f>
        <v>0</v>
      </c>
      <c r="C11" s="39">
        <f t="shared" si="0"/>
        <v>14964303</v>
      </c>
      <c r="D11" s="39">
        <f t="shared" si="0"/>
        <v>-50531444</v>
      </c>
      <c r="E11" s="39">
        <f t="shared" si="0"/>
        <v>-98881958</v>
      </c>
      <c r="F11" s="39">
        <f t="shared" si="0"/>
        <v>-34197221</v>
      </c>
      <c r="G11" s="39">
        <f t="shared" si="0"/>
        <v>22303029</v>
      </c>
      <c r="H11" s="33"/>
      <c r="I11" s="1">
        <f>G11+G16+G23</f>
        <v>-5706677</v>
      </c>
    </row>
    <row r="12" spans="1:9" x14ac:dyDescent="0.25">
      <c r="C12" s="33"/>
      <c r="D12" s="33"/>
      <c r="E12" s="33"/>
      <c r="F12" s="33"/>
      <c r="G12" s="33"/>
      <c r="H12" s="33"/>
    </row>
    <row r="13" spans="1:9" x14ac:dyDescent="0.25">
      <c r="A13" s="48" t="s">
        <v>65</v>
      </c>
      <c r="C13" s="33"/>
      <c r="D13" s="33"/>
      <c r="E13" s="33"/>
      <c r="F13" s="33"/>
      <c r="G13" s="33"/>
      <c r="H13" s="33"/>
    </row>
    <row r="14" spans="1:9" x14ac:dyDescent="0.25">
      <c r="A14" t="s">
        <v>32</v>
      </c>
      <c r="B14" s="8"/>
      <c r="C14" s="33">
        <v>-1753161</v>
      </c>
      <c r="D14" s="33">
        <v>-909829</v>
      </c>
      <c r="E14" s="33">
        <v>-884826</v>
      </c>
      <c r="F14" s="33">
        <v>-5978735</v>
      </c>
      <c r="G14" s="33">
        <v>-10000</v>
      </c>
      <c r="H14" s="33"/>
    </row>
    <row r="15" spans="1:9" x14ac:dyDescent="0.25">
      <c r="A15" s="7" t="s">
        <v>33</v>
      </c>
      <c r="B15" s="8"/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/>
    </row>
    <row r="16" spans="1:9" x14ac:dyDescent="0.25">
      <c r="A16" s="3"/>
      <c r="B16" s="16">
        <f>SUM(B14:B15)</f>
        <v>0</v>
      </c>
      <c r="C16" s="39">
        <f>SUM(C14:C15)</f>
        <v>-1753161</v>
      </c>
      <c r="D16" s="39">
        <f t="shared" ref="D16:G16" si="1">SUM(D14:D15)</f>
        <v>-909829</v>
      </c>
      <c r="E16" s="39">
        <f t="shared" si="1"/>
        <v>-884826</v>
      </c>
      <c r="F16" s="39">
        <f t="shared" si="1"/>
        <v>-5978735</v>
      </c>
      <c r="G16" s="39">
        <f t="shared" si="1"/>
        <v>-10000</v>
      </c>
      <c r="H16" s="33"/>
    </row>
    <row r="17" spans="1:9" x14ac:dyDescent="0.25">
      <c r="C17" s="33"/>
      <c r="D17" s="33"/>
      <c r="E17" s="33"/>
      <c r="F17" s="33"/>
      <c r="G17" s="33"/>
      <c r="H17" s="33"/>
    </row>
    <row r="18" spans="1:9" x14ac:dyDescent="0.25">
      <c r="A18" s="48" t="s">
        <v>66</v>
      </c>
      <c r="C18" s="33"/>
      <c r="D18" s="33"/>
      <c r="E18" s="33"/>
      <c r="F18" s="33"/>
      <c r="G18" s="33"/>
      <c r="H18" s="33"/>
    </row>
    <row r="19" spans="1:9" x14ac:dyDescent="0.25">
      <c r="A19" s="7" t="s">
        <v>34</v>
      </c>
      <c r="B19" s="8"/>
      <c r="C19" s="33">
        <v>-11933231</v>
      </c>
      <c r="D19" s="33">
        <v>50293084</v>
      </c>
      <c r="E19" s="33">
        <v>95184209</v>
      </c>
      <c r="F19" s="33">
        <v>44174599</v>
      </c>
      <c r="G19" s="33">
        <v>-27833539</v>
      </c>
      <c r="H19" s="33"/>
    </row>
    <row r="20" spans="1:9" x14ac:dyDescent="0.25">
      <c r="A20" s="7" t="s">
        <v>41</v>
      </c>
      <c r="B20" s="8"/>
      <c r="C20" s="33"/>
      <c r="D20" s="33"/>
      <c r="E20" s="33"/>
      <c r="F20" s="33">
        <v>0</v>
      </c>
      <c r="G20" s="33">
        <v>0</v>
      </c>
      <c r="H20" s="33"/>
    </row>
    <row r="21" spans="1:9" x14ac:dyDescent="0.25">
      <c r="A21" s="7" t="s">
        <v>35</v>
      </c>
      <c r="B21" s="8"/>
      <c r="C21" s="33">
        <v>-2468414</v>
      </c>
      <c r="D21" s="33">
        <v>-4140</v>
      </c>
      <c r="E21" s="33">
        <v>-270</v>
      </c>
      <c r="F21" s="33">
        <v>0</v>
      </c>
      <c r="G21" s="33">
        <v>0</v>
      </c>
      <c r="H21" s="33"/>
    </row>
    <row r="22" spans="1:9" x14ac:dyDescent="0.25">
      <c r="A22" s="7" t="s">
        <v>22</v>
      </c>
      <c r="B22" s="8"/>
      <c r="C22" s="33">
        <v>-809347</v>
      </c>
      <c r="D22" s="33">
        <v>1937202</v>
      </c>
      <c r="E22" s="33">
        <v>3772302</v>
      </c>
      <c r="F22" s="33">
        <v>-178008</v>
      </c>
      <c r="G22" s="33">
        <v>-166167</v>
      </c>
      <c r="H22" s="33"/>
    </row>
    <row r="23" spans="1:9" x14ac:dyDescent="0.25">
      <c r="A23" s="3"/>
      <c r="B23" s="17">
        <f t="shared" ref="B23:G23" si="2">SUM(B19:B22)</f>
        <v>0</v>
      </c>
      <c r="C23" s="42">
        <f t="shared" si="2"/>
        <v>-15210992</v>
      </c>
      <c r="D23" s="42">
        <f t="shared" si="2"/>
        <v>52226146</v>
      </c>
      <c r="E23" s="42">
        <f t="shared" si="2"/>
        <v>98956241</v>
      </c>
      <c r="F23" s="42">
        <f t="shared" si="2"/>
        <v>43996591</v>
      </c>
      <c r="G23" s="42">
        <f t="shared" si="2"/>
        <v>-27999706</v>
      </c>
      <c r="H23" s="33"/>
    </row>
    <row r="24" spans="1:9" x14ac:dyDescent="0.25">
      <c r="B24" s="1"/>
      <c r="C24" s="33"/>
      <c r="D24" s="33"/>
      <c r="E24" s="33"/>
      <c r="F24" s="33"/>
      <c r="G24" s="33"/>
      <c r="H24" s="33"/>
    </row>
    <row r="25" spans="1:9" x14ac:dyDescent="0.25">
      <c r="A25" s="3" t="s">
        <v>67</v>
      </c>
      <c r="B25" s="5">
        <f t="shared" ref="B25:G25" si="3">SUM(B11,B16,B23)</f>
        <v>0</v>
      </c>
      <c r="C25" s="35">
        <f t="shared" si="3"/>
        <v>-1999850</v>
      </c>
      <c r="D25" s="35">
        <f t="shared" si="3"/>
        <v>784873</v>
      </c>
      <c r="E25" s="35">
        <f t="shared" si="3"/>
        <v>-810543</v>
      </c>
      <c r="F25" s="35">
        <f t="shared" si="3"/>
        <v>3820635</v>
      </c>
      <c r="G25" s="35">
        <f t="shared" si="3"/>
        <v>-5706677</v>
      </c>
      <c r="H25" s="33"/>
    </row>
    <row r="26" spans="1:9" x14ac:dyDescent="0.25">
      <c r="A26" s="49" t="s">
        <v>68</v>
      </c>
      <c r="B26" s="1"/>
      <c r="C26" s="33">
        <v>4370223</v>
      </c>
      <c r="D26" s="33">
        <v>2370373</v>
      </c>
      <c r="E26" s="33">
        <v>3155246</v>
      </c>
      <c r="F26" s="33">
        <v>2344703</v>
      </c>
      <c r="G26" s="33">
        <v>6165338</v>
      </c>
      <c r="H26" s="33"/>
    </row>
    <row r="27" spans="1:9" x14ac:dyDescent="0.25">
      <c r="A27" s="48" t="s">
        <v>69</v>
      </c>
      <c r="B27" s="5">
        <f>SUM(B25:B26)</f>
        <v>0</v>
      </c>
      <c r="C27" s="35">
        <f t="shared" ref="C27:G27" si="4">SUM(C25:C26)</f>
        <v>2370373</v>
      </c>
      <c r="D27" s="35">
        <f t="shared" si="4"/>
        <v>3155246</v>
      </c>
      <c r="E27" s="35">
        <f t="shared" si="4"/>
        <v>2344703</v>
      </c>
      <c r="F27" s="35">
        <f t="shared" si="4"/>
        <v>6165338</v>
      </c>
      <c r="G27" s="35">
        <f t="shared" si="4"/>
        <v>458661</v>
      </c>
      <c r="H27" s="33"/>
    </row>
    <row r="28" spans="1:9" x14ac:dyDescent="0.25">
      <c r="B28" s="3"/>
      <c r="C28" s="3"/>
      <c r="D28" s="3"/>
      <c r="E28" s="3"/>
      <c r="F28" s="3"/>
      <c r="G28" s="3"/>
    </row>
    <row r="29" spans="1:9" x14ac:dyDescent="0.25">
      <c r="A29" s="48" t="s">
        <v>70</v>
      </c>
      <c r="B29" s="3"/>
      <c r="C29" s="13">
        <v>8.8000000000000007</v>
      </c>
      <c r="D29" s="3">
        <v>-29.72</v>
      </c>
      <c r="E29" s="3">
        <v>-58.17</v>
      </c>
      <c r="F29" s="3">
        <v>-58.17</v>
      </c>
      <c r="G29" s="28"/>
      <c r="H29" s="3"/>
      <c r="I29" s="3"/>
    </row>
    <row r="30" spans="1:9" x14ac:dyDescent="0.25">
      <c r="A30" s="48" t="s">
        <v>71</v>
      </c>
      <c r="B30">
        <v>0</v>
      </c>
      <c r="C30">
        <v>1700000</v>
      </c>
      <c r="D30">
        <v>1700000</v>
      </c>
      <c r="E30">
        <v>1700000</v>
      </c>
      <c r="F30">
        <v>1700000</v>
      </c>
      <c r="G30">
        <v>1700000</v>
      </c>
    </row>
    <row r="31" spans="1:9" ht="15.75" x14ac:dyDescent="0.25">
      <c r="A31" s="4"/>
      <c r="B31" s="14"/>
      <c r="C31" s="14"/>
      <c r="D31" s="14"/>
      <c r="E31" s="14"/>
      <c r="F31" s="14"/>
      <c r="G31" s="14"/>
    </row>
    <row r="33" spans="1:7" x14ac:dyDescent="0.25">
      <c r="A33" s="3"/>
      <c r="B33" s="3"/>
      <c r="C33" s="13"/>
      <c r="D33" s="13"/>
      <c r="E33" s="13"/>
      <c r="F33" s="13"/>
      <c r="G33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6" sqref="A6:A12"/>
    </sheetView>
  </sheetViews>
  <sheetFormatPr defaultRowHeight="15" x14ac:dyDescent="0.25"/>
  <cols>
    <col min="1" max="1" width="24.5703125" bestFit="1" customWidth="1"/>
  </cols>
  <sheetData>
    <row r="1" spans="1:6" ht="15.75" x14ac:dyDescent="0.25">
      <c r="A1" s="4" t="s">
        <v>16</v>
      </c>
    </row>
    <row r="2" spans="1:6" x14ac:dyDescent="0.25">
      <c r="A2" s="3" t="s">
        <v>72</v>
      </c>
    </row>
    <row r="3" spans="1:6" ht="15.75" x14ac:dyDescent="0.25">
      <c r="A3" s="4" t="s">
        <v>43</v>
      </c>
    </row>
    <row r="5" spans="1:6" x14ac:dyDescent="0.25">
      <c r="B5">
        <v>2013</v>
      </c>
      <c r="C5">
        <v>2014</v>
      </c>
      <c r="D5">
        <v>2015</v>
      </c>
      <c r="E5">
        <v>2016</v>
      </c>
      <c r="F5">
        <v>2017</v>
      </c>
    </row>
    <row r="6" spans="1:6" x14ac:dyDescent="0.25">
      <c r="A6" s="7" t="s">
        <v>73</v>
      </c>
      <c r="B6" s="31">
        <f>'2'!C25/'1'!C17</f>
        <v>-0.22417383039305439</v>
      </c>
      <c r="C6" s="31">
        <f>'2'!D25/'1'!D17</f>
        <v>-0.24225006923171025</v>
      </c>
      <c r="D6" s="31">
        <f>'2'!E25/'1'!E17</f>
        <v>-9.4880473515721195E-2</v>
      </c>
      <c r="E6" s="31">
        <f>'2'!F25/'1'!G17</f>
        <v>-0.23080111095476752</v>
      </c>
      <c r="F6" s="31" t="e">
        <f>'2'!G25/'1'!#REF!</f>
        <v>#REF!</v>
      </c>
    </row>
    <row r="7" spans="1:6" x14ac:dyDescent="0.25">
      <c r="A7" s="7" t="s">
        <v>74</v>
      </c>
      <c r="B7" s="30">
        <f>-('2'!C25/'1'!C36)</f>
        <v>-1.2066680310875046</v>
      </c>
      <c r="C7" s="30">
        <f>-('2'!D25/'1'!D36)</f>
        <v>-0.52000733876764227</v>
      </c>
      <c r="D7" s="30">
        <f>-('2'!E25/'1'!E36)</f>
        <v>-0.18716675977168867</v>
      </c>
      <c r="E7" s="30">
        <f>-('2'!F25/'1'!G36)</f>
        <v>-0.21387342345796642</v>
      </c>
      <c r="F7" s="30" t="e">
        <f>-('2'!G25/'1'!#REF!)</f>
        <v>#REF!</v>
      </c>
    </row>
    <row r="8" spans="1:6" x14ac:dyDescent="0.25">
      <c r="A8" s="7" t="s">
        <v>37</v>
      </c>
      <c r="B8" s="31">
        <f>('1'!C23)/'1'!C36</f>
        <v>0</v>
      </c>
      <c r="C8" s="31">
        <f>('1'!D23)/'1'!D36</f>
        <v>0</v>
      </c>
      <c r="D8" s="31">
        <f>('1'!E23)/'1'!E36</f>
        <v>-0.80290408362077248</v>
      </c>
      <c r="E8" s="31">
        <f>('1'!G23)/'1'!G36</f>
        <v>-0.43460388018827445</v>
      </c>
      <c r="F8" s="31" t="e">
        <f>('1'!#REF!)/'1'!#REF!</f>
        <v>#REF!</v>
      </c>
    </row>
    <row r="9" spans="1:6" x14ac:dyDescent="0.25">
      <c r="A9" s="7" t="s">
        <v>38</v>
      </c>
      <c r="B9" s="32">
        <f>'1'!C11/'1'!C25</f>
        <v>0.89026062039303799</v>
      </c>
      <c r="C9" s="32">
        <f>'1'!D11/'1'!D25</f>
        <v>0.70353732722153928</v>
      </c>
      <c r="D9" s="32">
        <f>'1'!E11/'1'!E25</f>
        <v>1.0344394977382581</v>
      </c>
      <c r="E9" s="32">
        <f>'1'!G11/'1'!G25</f>
        <v>0.66079951378995538</v>
      </c>
      <c r="F9" s="32" t="e">
        <f>'1'!#REF!/'1'!#REF!</f>
        <v>#REF!</v>
      </c>
    </row>
    <row r="10" spans="1:6" x14ac:dyDescent="0.25">
      <c r="A10" s="7" t="s">
        <v>40</v>
      </c>
      <c r="B10" s="31">
        <f>'2'!C25/'2'!C6</f>
        <v>-9.7432935927950895E-2</v>
      </c>
      <c r="C10" s="31">
        <f>'2'!D25/'2'!D6</f>
        <v>-0.15038091441877091</v>
      </c>
      <c r="D10" s="31">
        <f>'2'!E25/'2'!E6</f>
        <v>-6.0845364210189413E-2</v>
      </c>
      <c r="E10" s="31">
        <f>'2'!F25/'2'!F6</f>
        <v>-0.2000120809417395</v>
      </c>
      <c r="F10" s="31">
        <f>'2'!G25/'2'!G6</f>
        <v>-4.3214707032454207</v>
      </c>
    </row>
    <row r="11" spans="1:6" x14ac:dyDescent="0.25">
      <c r="A11" t="s">
        <v>39</v>
      </c>
      <c r="B11" s="31">
        <f>'2'!C13/'2'!C6</f>
        <v>-4.8613645695909084E-2</v>
      </c>
      <c r="C11" s="31">
        <f>'2'!D13/'2'!D6</f>
        <v>-8.768309116233873E-2</v>
      </c>
      <c r="D11" s="31">
        <f>'2'!E13/'2'!E6</f>
        <v>2.8460769934664794E-2</v>
      </c>
      <c r="E11" s="31">
        <f>'2'!F13/'2'!F6</f>
        <v>-6.3273651480040285E-2</v>
      </c>
      <c r="F11" s="31">
        <f>'2'!G13/'2'!G6</f>
        <v>-2.3253989060711415</v>
      </c>
    </row>
    <row r="12" spans="1:6" x14ac:dyDescent="0.25">
      <c r="A12" s="7" t="s">
        <v>75</v>
      </c>
      <c r="B12" s="31">
        <f>-('2'!C25/('1'!C36+'1'!C23))</f>
        <v>-1.2066680310875046</v>
      </c>
      <c r="C12" s="31">
        <f>-('2'!D25/('1'!D36+'1'!D23))</f>
        <v>-0.52000733876764227</v>
      </c>
      <c r="D12" s="31">
        <f>-('2'!E25/('1'!E36+'1'!E23))</f>
        <v>-0.94962271776126295</v>
      </c>
      <c r="E12" s="31">
        <f>-('2'!F25/('1'!G36+'1'!G23))</f>
        <v>-0.37827182742107485</v>
      </c>
      <c r="F12" s="31" t="e">
        <f>-('2'!G25/('1'!#REF!+'1'!#REF!))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2020-04-11T15:39:22Z</dcterms:modified>
</cp:coreProperties>
</file>