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Annual\"/>
    </mc:Choice>
  </mc:AlternateContent>
  <bookViews>
    <workbookView xWindow="0" yWindow="0" windowWidth="20490" windowHeight="753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3" l="1"/>
  <c r="F30" i="3"/>
  <c r="F20" i="3"/>
  <c r="F13" i="3"/>
  <c r="F37" i="3" s="1"/>
  <c r="E20" i="2"/>
  <c r="F20" i="2"/>
  <c r="F22" i="2"/>
  <c r="F30" i="2"/>
  <c r="F24" i="2"/>
  <c r="E7" i="2"/>
  <c r="F7" i="2"/>
  <c r="F13" i="2" s="1"/>
  <c r="F17" i="2" s="1"/>
  <c r="F43" i="1"/>
  <c r="F51" i="1" s="1"/>
  <c r="F32" i="1"/>
  <c r="F26" i="1"/>
  <c r="F41" i="1" s="1"/>
  <c r="F49" i="1" s="1"/>
  <c r="F13" i="1"/>
  <c r="F6" i="1"/>
  <c r="F22" i="1" s="1"/>
  <c r="F32" i="3" l="1"/>
  <c r="F35" i="3" s="1"/>
  <c r="F27" i="2"/>
  <c r="F29" i="2" s="1"/>
  <c r="C38" i="3"/>
  <c r="D38" i="3"/>
  <c r="E38" i="3"/>
  <c r="B38" i="3"/>
  <c r="C30" i="2" l="1"/>
  <c r="D30" i="2"/>
  <c r="E30" i="2"/>
  <c r="B30" i="2"/>
  <c r="E24" i="2" l="1"/>
  <c r="E13" i="2"/>
  <c r="E17" i="2" l="1"/>
  <c r="E22" i="2" s="1"/>
  <c r="E27" i="2" s="1"/>
  <c r="E9" i="4" s="1"/>
  <c r="E10" i="4"/>
  <c r="C24" i="2"/>
  <c r="D24" i="2"/>
  <c r="B24" i="2"/>
  <c r="C7" i="2"/>
  <c r="C13" i="2" s="1"/>
  <c r="C10" i="4" s="1"/>
  <c r="D7" i="2"/>
  <c r="D13" i="2" s="1"/>
  <c r="D10" i="4" s="1"/>
  <c r="B7" i="2"/>
  <c r="B13" i="2" s="1"/>
  <c r="C32" i="1"/>
  <c r="D32" i="1"/>
  <c r="E32" i="1"/>
  <c r="B32" i="1"/>
  <c r="C26" i="1"/>
  <c r="D26" i="1"/>
  <c r="E26" i="1"/>
  <c r="B26" i="1"/>
  <c r="C43" i="1"/>
  <c r="D43" i="1"/>
  <c r="E43" i="1"/>
  <c r="B43" i="1"/>
  <c r="C13" i="1"/>
  <c r="D13" i="1"/>
  <c r="D8" i="4" s="1"/>
  <c r="E13" i="1"/>
  <c r="E8" i="4" s="1"/>
  <c r="B13" i="1"/>
  <c r="C6" i="1"/>
  <c r="D6" i="1"/>
  <c r="E6" i="1"/>
  <c r="B6" i="1"/>
  <c r="C30" i="3"/>
  <c r="D30" i="3"/>
  <c r="E30" i="3"/>
  <c r="B30" i="3"/>
  <c r="C20" i="3"/>
  <c r="D20" i="3"/>
  <c r="E20" i="3"/>
  <c r="B20" i="3"/>
  <c r="E13" i="3"/>
  <c r="E37" i="3" s="1"/>
  <c r="C13" i="3"/>
  <c r="C37" i="3" s="1"/>
  <c r="D13" i="3"/>
  <c r="D32" i="3" s="1"/>
  <c r="D35" i="3" s="1"/>
  <c r="B13" i="3"/>
  <c r="D22" i="1" l="1"/>
  <c r="B41" i="1"/>
  <c r="B49" i="1" s="1"/>
  <c r="D41" i="1"/>
  <c r="C32" i="3"/>
  <c r="C35" i="3" s="1"/>
  <c r="B32" i="3"/>
  <c r="B35" i="3" s="1"/>
  <c r="B37" i="3"/>
  <c r="B17" i="2"/>
  <c r="B20" i="2" s="1"/>
  <c r="B22" i="2" s="1"/>
  <c r="B27" i="2" s="1"/>
  <c r="B6" i="4" s="1"/>
  <c r="B10" i="4"/>
  <c r="D17" i="2"/>
  <c r="D20" i="2" s="1"/>
  <c r="D22" i="2" s="1"/>
  <c r="D27" i="2" s="1"/>
  <c r="D5" i="4" s="1"/>
  <c r="C17" i="2"/>
  <c r="C20" i="2" s="1"/>
  <c r="C22" i="2" s="1"/>
  <c r="C27" i="2" s="1"/>
  <c r="C11" i="4" s="1"/>
  <c r="E29" i="2"/>
  <c r="C51" i="1"/>
  <c r="C7" i="4"/>
  <c r="E51" i="1"/>
  <c r="E11" i="4"/>
  <c r="E7" i="4"/>
  <c r="E6" i="4"/>
  <c r="B22" i="1"/>
  <c r="B8" i="4"/>
  <c r="C22" i="1"/>
  <c r="C8" i="4"/>
  <c r="D51" i="1"/>
  <c r="D7" i="4"/>
  <c r="C41" i="1"/>
  <c r="C49" i="1" s="1"/>
  <c r="B7" i="4"/>
  <c r="D49" i="1"/>
  <c r="B51" i="1"/>
  <c r="E22" i="1"/>
  <c r="E5" i="4" s="1"/>
  <c r="E32" i="3"/>
  <c r="E35" i="3" s="1"/>
  <c r="D37" i="3"/>
  <c r="E41" i="1"/>
  <c r="E49" i="1" s="1"/>
  <c r="C6" i="4" l="1"/>
  <c r="B5" i="4"/>
  <c r="B11" i="4"/>
  <c r="C5" i="4"/>
  <c r="D29" i="2"/>
  <c r="D9" i="4"/>
  <c r="D11" i="4"/>
  <c r="D6" i="4"/>
  <c r="C29" i="2"/>
  <c r="C9" i="4"/>
  <c r="B29" i="2"/>
  <c r="B9" i="4"/>
</calcChain>
</file>

<file path=xl/sharedStrings.xml><?xml version="1.0" encoding="utf-8"?>
<sst xmlns="http://schemas.openxmlformats.org/spreadsheetml/2006/main" count="112" uniqueCount="101">
  <si>
    <t>ASSETS</t>
  </si>
  <si>
    <t>NON CURRENT ASSETS</t>
  </si>
  <si>
    <t xml:space="preserve">Property,Plant  and  Equipment </t>
  </si>
  <si>
    <t>CURRENT ASSETS</t>
  </si>
  <si>
    <t>Cash and Cash Equivalents</t>
  </si>
  <si>
    <t>Retained Earnings</t>
  </si>
  <si>
    <t>Gross Profit</t>
  </si>
  <si>
    <t>Operating Expenses</t>
  </si>
  <si>
    <t>Operating Profit</t>
  </si>
  <si>
    <t>Cost of goods sold</t>
  </si>
  <si>
    <t>Inventories</t>
  </si>
  <si>
    <t xml:space="preserve">Acquisition of Fixed Assets </t>
  </si>
  <si>
    <t>Long Term Loan</t>
  </si>
  <si>
    <t>Income Tax Paid</t>
  </si>
  <si>
    <t>Advances,  Deposits and Prepayments</t>
  </si>
  <si>
    <t>Dividend Paid</t>
  </si>
  <si>
    <t>Share Premium</t>
  </si>
  <si>
    <t>Current Portion of Long Term Loans</t>
  </si>
  <si>
    <t>Non Operating Income</t>
  </si>
  <si>
    <t>Deferred tax Liability</t>
  </si>
  <si>
    <t>Investment in Shares</t>
  </si>
  <si>
    <t>KDS ACCESSORIES LIMITED</t>
  </si>
  <si>
    <t>Intangible Asset</t>
  </si>
  <si>
    <t>Capital Work in Progress</t>
  </si>
  <si>
    <t>Trade Receivables</t>
  </si>
  <si>
    <t>Other Receivables</t>
  </si>
  <si>
    <t>Due from Affiliated Companies</t>
  </si>
  <si>
    <t>Short Term Investment</t>
  </si>
  <si>
    <t>Share Capital</t>
  </si>
  <si>
    <t>Revaluation Reserve</t>
  </si>
  <si>
    <t>Lease Finance</t>
  </si>
  <si>
    <t>Defined Benefit Obligation- Gratuity</t>
  </si>
  <si>
    <t>Trade and Other Payables</t>
  </si>
  <si>
    <t>Current Portion of Lease Finance</t>
  </si>
  <si>
    <t>Current Tax Liability</t>
  </si>
  <si>
    <t>Due to Affiliated Company</t>
  </si>
  <si>
    <t>Shotr Term Bank Loan</t>
  </si>
  <si>
    <t>Provision for WPPF and Welfare Fund</t>
  </si>
  <si>
    <t>Other Investment</t>
  </si>
  <si>
    <t>Selling And Distribution Expenses</t>
  </si>
  <si>
    <t>Financial Expenses</t>
  </si>
  <si>
    <t>Profit Before Other Income</t>
  </si>
  <si>
    <t>Income from Associates</t>
  </si>
  <si>
    <t>Current</t>
  </si>
  <si>
    <t>Deferred</t>
  </si>
  <si>
    <t>Cash Received from Customers</t>
  </si>
  <si>
    <t>Cash Received from Other Sources</t>
  </si>
  <si>
    <t>Cash Paid to Suppliers</t>
  </si>
  <si>
    <t>Cash Paid for Operating Expenses</t>
  </si>
  <si>
    <t>Cash Paid for Financing Expenses</t>
  </si>
  <si>
    <t>Addition to Intangible Asset</t>
  </si>
  <si>
    <t>Investment</t>
  </si>
  <si>
    <t>Short Term Loan Received/Paid from Affiliated Companies</t>
  </si>
  <si>
    <t>Share Issued through IPO</t>
  </si>
  <si>
    <t>Receipt/Repayment of Long Term Loans</t>
  </si>
  <si>
    <t>Receipt/Repayment of Lease Finance</t>
  </si>
  <si>
    <t>Receipt/Repayment of Short term Borrowings</t>
  </si>
  <si>
    <t>Loan Receipt from Affiliated Companies</t>
  </si>
  <si>
    <t>Finance Income</t>
  </si>
  <si>
    <t>-</t>
  </si>
  <si>
    <t>Debt to Equity</t>
  </si>
  <si>
    <t>Current Ratio</t>
  </si>
  <si>
    <t>Net Margin</t>
  </si>
  <si>
    <t>Operating Margin</t>
  </si>
  <si>
    <t>Return on Asset (ROA)</t>
  </si>
  <si>
    <t>Return on Equity (ROE)</t>
  </si>
  <si>
    <t>Return on Invested Capital (ROIC)</t>
  </si>
  <si>
    <t>Ratio</t>
  </si>
  <si>
    <t>As at year end</t>
  </si>
  <si>
    <t>Liabilities and Capital</t>
  </si>
  <si>
    <t>Liabilities</t>
  </si>
  <si>
    <t>Shareholders’ Equity</t>
  </si>
  <si>
    <t>Non Current Liabilities</t>
  </si>
  <si>
    <t>Current Liabilities</t>
  </si>
  <si>
    <t>Net assets value per share</t>
  </si>
  <si>
    <t>Shares to calculate NAVPS</t>
  </si>
  <si>
    <t>Balance Sheet</t>
  </si>
  <si>
    <t>Income Statement</t>
  </si>
  <si>
    <t>Net Revenues</t>
  </si>
  <si>
    <t>Operating Incomes/Expenses</t>
  </si>
  <si>
    <t>Non-Operating Income/(Expenses)</t>
  </si>
  <si>
    <t>Profit Before contribution to WPPF</t>
  </si>
  <si>
    <t>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</si>
  <si>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</si>
  <si>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</si>
  <si>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</si>
  <si>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</si>
  <si>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</si>
  <si>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</si>
  <si>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</si>
  <si>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</si>
  <si>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</si>
  <si>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</si>
  <si>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</si>
  <si>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</si>
  <si>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</si>
  <si>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</si>
  <si>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Effects of exchange rate changes on cash and cash equivalents</t>
  </si>
  <si>
    <t>December</t>
  </si>
  <si>
    <t>June</t>
  </si>
  <si>
    <t>Interest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</si>
</sst>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164" formatCode="[$-409]d\-mmm\-yy;@"/>
    <numFmt numFmtId="165" formatCode="_(* #,##0.00_);_(* \(#,##0.00\);_(* &quot;-&quot;_);_(@_)"/>
    <numFmt numFmtId="166" formatCode="0.0%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1">
    <xf numFmtId="0" fontId="0" fillId="0" borderId="0" xfId="0"/>
    <xf numFmtId="41" fontId="2" fillId="0" borderId="0" xfId="0" applyNumberFormat="1" applyFont="1"/>
    <xf numFmtId="41" fontId="0" fillId="0" borderId="0" xfId="0" applyNumberFormat="1"/>
    <xf numFmtId="41" fontId="1" fillId="0" borderId="0" xfId="0" applyNumberFormat="1" applyFont="1"/>
    <xf numFmtId="41" fontId="0" fillId="0" borderId="0" xfId="0" applyNumberFormat="1" applyFont="1"/>
    <xf numFmtId="41" fontId="1" fillId="0" borderId="3" xfId="0" applyNumberFormat="1" applyFont="1" applyBorder="1"/>
    <xf numFmtId="41" fontId="0" fillId="0" borderId="0" xfId="0" applyNumberFormat="1" applyAlignment="1">
      <alignment wrapText="1"/>
    </xf>
    <xf numFmtId="41" fontId="3" fillId="0" borderId="3" xfId="0" applyNumberFormat="1" applyFont="1" applyBorder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41" fontId="0" fillId="0" borderId="1" xfId="0" applyNumberFormat="1" applyBorder="1"/>
    <xf numFmtId="41" fontId="0" fillId="0" borderId="0" xfId="0" applyNumberFormat="1" applyFont="1" applyBorder="1"/>
    <xf numFmtId="41" fontId="1" fillId="0" borderId="0" xfId="0" applyNumberFormat="1" applyFont="1" applyBorder="1"/>
    <xf numFmtId="41" fontId="1" fillId="0" borderId="2" xfId="0" applyNumberFormat="1" applyFont="1" applyBorder="1"/>
    <xf numFmtId="41" fontId="0" fillId="0" borderId="0" xfId="0" applyNumberFormat="1" applyBorder="1"/>
    <xf numFmtId="165" fontId="1" fillId="0" borderId="2" xfId="0" applyNumberFormat="1" applyFont="1" applyBorder="1"/>
    <xf numFmtId="166" fontId="0" fillId="0" borderId="0" xfId="1" applyNumberFormat="1" applyFont="1"/>
    <xf numFmtId="167" fontId="0" fillId="0" borderId="0" xfId="0" applyNumberFormat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41" fontId="1" fillId="2" borderId="0" xfId="0" applyNumberFormat="1" applyFont="1" applyFill="1"/>
    <xf numFmtId="4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2"/>
  <sheetViews>
    <sheetView workbookViewId="0">
      <pane xSplit="1" ySplit="4" topLeftCell="B40" activePane="bottomRight" state="frozen"/>
      <selection pane="topRight" activeCell="B1" sqref="B1"/>
      <selection pane="bottomLeft" activeCell="A6" sqref="A6"/>
      <selection pane="bottomRight" activeCell="F52" sqref="F52"/>
    </sheetView>
  </sheetViews>
  <sheetFormatPr defaultRowHeight="15" x14ac:dyDescent="0.25"/>
  <cols>
    <col min="1" max="1" width="33.5703125" style="2" customWidth="1"/>
    <col min="2" max="6" width="14.28515625" style="2" bestFit="1" customWidth="1"/>
    <col min="7" max="16384" width="9.140625" style="2"/>
  </cols>
  <sheetData>
    <row r="1" spans="1:6" ht="15.75" x14ac:dyDescent="0.25">
      <c r="A1" s="19" t="s">
        <v>21</v>
      </c>
      <c r="B1" s="1"/>
      <c r="C1" s="1"/>
    </row>
    <row r="2" spans="1:6" ht="15.75" x14ac:dyDescent="0.25">
      <c r="A2" s="19" t="s">
        <v>76</v>
      </c>
      <c r="B2" s="1"/>
      <c r="C2" s="1"/>
    </row>
    <row r="3" spans="1:6" ht="15.75" x14ac:dyDescent="0.25">
      <c r="A3" s="19" t="s">
        <v>68</v>
      </c>
      <c r="B3" s="1" t="s">
        <v>98</v>
      </c>
      <c r="C3" s="1" t="s">
        <v>99</v>
      </c>
    </row>
    <row r="4" spans="1:6" s="8" customFormat="1" x14ac:dyDescent="0.25">
      <c r="A4"/>
      <c r="B4" s="28">
        <v>2014</v>
      </c>
      <c r="C4" s="28">
        <v>2016</v>
      </c>
      <c r="D4" s="28">
        <v>2017</v>
      </c>
      <c r="E4" s="28">
        <v>2018</v>
      </c>
      <c r="F4" s="28">
        <v>2019</v>
      </c>
    </row>
    <row r="5" spans="1:6" x14ac:dyDescent="0.25">
      <c r="A5" s="20" t="s">
        <v>0</v>
      </c>
    </row>
    <row r="6" spans="1:6" x14ac:dyDescent="0.25">
      <c r="A6" s="21" t="s">
        <v>1</v>
      </c>
      <c r="B6" s="3">
        <f>SUM(B7:B11)</f>
        <v>1092546769</v>
      </c>
      <c r="C6" s="3">
        <f t="shared" ref="C6:F6" si="0">SUM(C7:C11)</f>
        <v>1323049809</v>
      </c>
      <c r="D6" s="3">
        <f t="shared" si="0"/>
        <v>1439532937</v>
      </c>
      <c r="E6" s="3">
        <f t="shared" si="0"/>
        <v>1440800750</v>
      </c>
      <c r="F6" s="3">
        <f t="shared" si="0"/>
        <v>1371327718</v>
      </c>
    </row>
    <row r="7" spans="1:6" x14ac:dyDescent="0.25">
      <c r="A7" s="2" t="s">
        <v>2</v>
      </c>
      <c r="B7" s="2">
        <v>1048521164</v>
      </c>
      <c r="C7" s="4">
        <v>1100247638</v>
      </c>
      <c r="D7" s="4">
        <v>1295466955</v>
      </c>
      <c r="E7" s="2">
        <v>1371421690</v>
      </c>
      <c r="F7" s="2">
        <v>1303884221</v>
      </c>
    </row>
    <row r="8" spans="1:6" x14ac:dyDescent="0.25">
      <c r="A8" s="2" t="s">
        <v>22</v>
      </c>
      <c r="B8" s="2">
        <v>2627961</v>
      </c>
      <c r="C8" s="4">
        <v>2603560</v>
      </c>
      <c r="D8" s="4">
        <v>2726992</v>
      </c>
      <c r="E8" s="2">
        <v>1662505</v>
      </c>
      <c r="F8" s="2">
        <v>952397</v>
      </c>
    </row>
    <row r="9" spans="1:6" x14ac:dyDescent="0.25">
      <c r="A9" s="2" t="s">
        <v>23</v>
      </c>
      <c r="B9" s="2">
        <v>13769598</v>
      </c>
      <c r="C9" s="4">
        <v>191195601</v>
      </c>
      <c r="D9" s="4">
        <v>88327777</v>
      </c>
      <c r="E9" s="2">
        <v>14529904</v>
      </c>
      <c r="F9" s="2">
        <v>12847598</v>
      </c>
    </row>
    <row r="10" spans="1:6" x14ac:dyDescent="0.25">
      <c r="A10" s="2" t="s">
        <v>20</v>
      </c>
      <c r="B10" s="2">
        <v>22940563</v>
      </c>
      <c r="C10" s="4">
        <v>24498060</v>
      </c>
      <c r="D10" s="4">
        <v>48297694</v>
      </c>
      <c r="E10" s="2">
        <v>48265804</v>
      </c>
      <c r="F10" s="2">
        <v>48327650</v>
      </c>
    </row>
    <row r="11" spans="1:6" x14ac:dyDescent="0.25">
      <c r="A11" s="2" t="s">
        <v>38</v>
      </c>
      <c r="B11" s="2">
        <v>4687483</v>
      </c>
      <c r="C11" s="4">
        <v>4504950</v>
      </c>
      <c r="D11" s="4">
        <v>4713519</v>
      </c>
      <c r="E11" s="2">
        <v>4920847</v>
      </c>
      <c r="F11" s="2">
        <v>5315852</v>
      </c>
    </row>
    <row r="12" spans="1:6" x14ac:dyDescent="0.25">
      <c r="C12" s="4"/>
      <c r="D12" s="4"/>
    </row>
    <row r="13" spans="1:6" x14ac:dyDescent="0.25">
      <c r="A13" s="21" t="s">
        <v>3</v>
      </c>
      <c r="B13" s="3">
        <f>SUM(B14:B20)</f>
        <v>1317638394</v>
      </c>
      <c r="C13" s="3">
        <f t="shared" ref="C13:F13" si="1">SUM(C14:C20)</f>
        <v>1206118716</v>
      </c>
      <c r="D13" s="3">
        <f t="shared" si="1"/>
        <v>1605688716</v>
      </c>
      <c r="E13" s="3">
        <f t="shared" si="1"/>
        <v>2290180683</v>
      </c>
      <c r="F13" s="3">
        <f t="shared" si="1"/>
        <v>1906835258</v>
      </c>
    </row>
    <row r="14" spans="1:6" x14ac:dyDescent="0.25">
      <c r="A14" s="4" t="s">
        <v>10</v>
      </c>
      <c r="B14" s="4">
        <v>465336160</v>
      </c>
      <c r="C14" s="4">
        <v>372552778</v>
      </c>
      <c r="D14" s="4">
        <v>455064873</v>
      </c>
      <c r="E14" s="2">
        <v>667063710</v>
      </c>
      <c r="F14" s="2">
        <v>469273712</v>
      </c>
    </row>
    <row r="15" spans="1:6" x14ac:dyDescent="0.25">
      <c r="A15" s="4" t="s">
        <v>24</v>
      </c>
      <c r="B15" s="4">
        <v>776514457</v>
      </c>
      <c r="C15" s="4">
        <v>718558677</v>
      </c>
      <c r="D15" s="4">
        <v>845978918</v>
      </c>
      <c r="E15" s="2">
        <v>1128378143</v>
      </c>
      <c r="F15" s="2">
        <v>1098372683</v>
      </c>
    </row>
    <row r="16" spans="1:6" x14ac:dyDescent="0.25">
      <c r="A16" s="4" t="s">
        <v>25</v>
      </c>
      <c r="B16" s="4">
        <v>2461627</v>
      </c>
      <c r="C16" s="4">
        <v>1314796</v>
      </c>
      <c r="D16" s="4">
        <v>2125996</v>
      </c>
      <c r="E16" s="2">
        <v>373446</v>
      </c>
      <c r="F16" s="2">
        <v>391548</v>
      </c>
    </row>
    <row r="17" spans="1:6" x14ac:dyDescent="0.25">
      <c r="A17" s="4" t="s">
        <v>14</v>
      </c>
      <c r="B17" s="2">
        <v>16569539</v>
      </c>
      <c r="C17" s="2">
        <v>66330297</v>
      </c>
      <c r="D17" s="2">
        <v>82639393</v>
      </c>
      <c r="E17" s="2">
        <v>58349397</v>
      </c>
      <c r="F17" s="2">
        <v>46499788</v>
      </c>
    </row>
    <row r="18" spans="1:6" x14ac:dyDescent="0.25">
      <c r="A18" s="4" t="s">
        <v>26</v>
      </c>
      <c r="B18" s="2">
        <v>38630242</v>
      </c>
      <c r="C18" s="2">
        <v>25299855</v>
      </c>
      <c r="D18" s="2">
        <v>205826629</v>
      </c>
      <c r="E18" s="2">
        <v>421112376</v>
      </c>
      <c r="F18" s="2">
        <v>273722099</v>
      </c>
    </row>
    <row r="19" spans="1:6" x14ac:dyDescent="0.25">
      <c r="A19" s="4" t="s">
        <v>27</v>
      </c>
      <c r="B19" s="2">
        <v>7203111</v>
      </c>
      <c r="C19" s="2">
        <v>8045037</v>
      </c>
      <c r="D19" s="2">
        <v>8443638</v>
      </c>
      <c r="E19" s="2">
        <v>8820656</v>
      </c>
      <c r="F19" s="2">
        <v>9327332</v>
      </c>
    </row>
    <row r="20" spans="1:6" x14ac:dyDescent="0.25">
      <c r="A20" s="2" t="s">
        <v>4</v>
      </c>
      <c r="B20" s="2">
        <v>10923258</v>
      </c>
      <c r="C20" s="2">
        <v>14017276</v>
      </c>
      <c r="D20" s="2">
        <v>5609269</v>
      </c>
      <c r="E20" s="2">
        <v>6082955</v>
      </c>
      <c r="F20" s="2">
        <v>9248096</v>
      </c>
    </row>
    <row r="22" spans="1:6" x14ac:dyDescent="0.25">
      <c r="A22" s="3"/>
      <c r="B22" s="3">
        <f>SUM(B6,B13)</f>
        <v>2410185163</v>
      </c>
      <c r="C22" s="3">
        <f t="shared" ref="C22:F22" si="2">SUM(C6,C13)</f>
        <v>2529168525</v>
      </c>
      <c r="D22" s="3">
        <f t="shared" si="2"/>
        <v>3045221653</v>
      </c>
      <c r="E22" s="3">
        <f t="shared" si="2"/>
        <v>3730981433</v>
      </c>
      <c r="F22" s="3">
        <f t="shared" si="2"/>
        <v>3278162976</v>
      </c>
    </row>
    <row r="24" spans="1:6" ht="15.75" x14ac:dyDescent="0.25">
      <c r="A24" s="22" t="s">
        <v>69</v>
      </c>
    </row>
    <row r="25" spans="1:6" ht="15.75" x14ac:dyDescent="0.25">
      <c r="A25" s="23" t="s">
        <v>70</v>
      </c>
    </row>
    <row r="26" spans="1:6" x14ac:dyDescent="0.25">
      <c r="A26" s="21" t="s">
        <v>72</v>
      </c>
      <c r="B26" s="3">
        <f>SUM(B27:B30)</f>
        <v>252865122</v>
      </c>
      <c r="C26" s="3">
        <f t="shared" ref="C26:F26" si="3">SUM(C27:C30)</f>
        <v>180794977</v>
      </c>
      <c r="D26" s="3">
        <f t="shared" si="3"/>
        <v>278679562</v>
      </c>
      <c r="E26" s="3">
        <f t="shared" si="3"/>
        <v>224059577</v>
      </c>
      <c r="F26" s="3">
        <f t="shared" si="3"/>
        <v>287926972</v>
      </c>
    </row>
    <row r="27" spans="1:6" x14ac:dyDescent="0.25">
      <c r="A27" s="4" t="s">
        <v>12</v>
      </c>
      <c r="B27" s="4">
        <v>184209349</v>
      </c>
      <c r="C27" s="4">
        <v>99081534</v>
      </c>
      <c r="D27" s="4">
        <v>178540034</v>
      </c>
      <c r="E27" s="2">
        <v>113581686</v>
      </c>
      <c r="F27" s="2">
        <v>167829216</v>
      </c>
    </row>
    <row r="28" spans="1:6" x14ac:dyDescent="0.25">
      <c r="A28" s="4" t="s">
        <v>30</v>
      </c>
      <c r="B28" s="4">
        <v>2153672</v>
      </c>
      <c r="C28" s="4">
        <v>1622770</v>
      </c>
      <c r="D28" s="4">
        <v>0</v>
      </c>
    </row>
    <row r="29" spans="1:6" x14ac:dyDescent="0.25">
      <c r="A29" s="4" t="s">
        <v>31</v>
      </c>
      <c r="B29" s="4">
        <v>22910189</v>
      </c>
      <c r="C29" s="4">
        <v>49199971</v>
      </c>
      <c r="D29" s="4">
        <v>59715197</v>
      </c>
      <c r="E29" s="2">
        <v>66478037</v>
      </c>
      <c r="F29" s="2">
        <v>76083015</v>
      </c>
    </row>
    <row r="30" spans="1:6" x14ac:dyDescent="0.25">
      <c r="A30" s="4" t="s">
        <v>19</v>
      </c>
      <c r="B30" s="4">
        <v>43591912</v>
      </c>
      <c r="C30" s="4">
        <v>30890702</v>
      </c>
      <c r="D30" s="4">
        <v>40424331</v>
      </c>
      <c r="E30" s="2">
        <v>43999854</v>
      </c>
      <c r="F30" s="2">
        <v>44014741</v>
      </c>
    </row>
    <row r="32" spans="1:6" x14ac:dyDescent="0.25">
      <c r="A32" s="21" t="s">
        <v>73</v>
      </c>
      <c r="B32" s="3">
        <f>SUM(B33:B39)</f>
        <v>1283512624</v>
      </c>
      <c r="C32" s="3">
        <f t="shared" ref="C32:F32" si="4">SUM(C33:C39)</f>
        <v>1048767072</v>
      </c>
      <c r="D32" s="3">
        <f t="shared" si="4"/>
        <v>1347796367</v>
      </c>
      <c r="E32" s="3">
        <f t="shared" si="4"/>
        <v>2012391304</v>
      </c>
      <c r="F32" s="3">
        <f t="shared" si="4"/>
        <v>1417325234</v>
      </c>
    </row>
    <row r="33" spans="1:6" x14ac:dyDescent="0.25">
      <c r="A33" s="2" t="s">
        <v>32</v>
      </c>
      <c r="B33" s="2">
        <v>475888628</v>
      </c>
      <c r="C33" s="2">
        <v>363068522</v>
      </c>
      <c r="D33" s="2">
        <v>532569135</v>
      </c>
      <c r="E33" s="2">
        <v>937557390</v>
      </c>
      <c r="F33" s="2">
        <v>558458901</v>
      </c>
    </row>
    <row r="34" spans="1:6" x14ac:dyDescent="0.25">
      <c r="A34" s="2" t="s">
        <v>17</v>
      </c>
      <c r="B34" s="2">
        <v>145771384</v>
      </c>
      <c r="C34" s="2">
        <v>77809882</v>
      </c>
      <c r="D34" s="2">
        <v>103185860</v>
      </c>
      <c r="E34" s="2">
        <v>90559800</v>
      </c>
      <c r="F34" s="2">
        <v>150891654</v>
      </c>
    </row>
    <row r="35" spans="1:6" x14ac:dyDescent="0.25">
      <c r="A35" s="2" t="s">
        <v>33</v>
      </c>
      <c r="B35" s="2">
        <v>1083672</v>
      </c>
      <c r="C35" s="2">
        <v>2698524</v>
      </c>
      <c r="D35" s="2">
        <v>646529</v>
      </c>
      <c r="E35" s="2" t="s">
        <v>59</v>
      </c>
    </row>
    <row r="36" spans="1:6" x14ac:dyDescent="0.25">
      <c r="A36" s="2" t="s">
        <v>34</v>
      </c>
      <c r="B36" s="2">
        <v>35184076</v>
      </c>
      <c r="C36" s="2">
        <v>40923876</v>
      </c>
      <c r="D36" s="2">
        <v>32093217</v>
      </c>
      <c r="E36" s="2">
        <v>36859697</v>
      </c>
      <c r="F36" s="2">
        <v>43446375</v>
      </c>
    </row>
    <row r="37" spans="1:6" x14ac:dyDescent="0.25">
      <c r="A37" s="2" t="s">
        <v>35</v>
      </c>
      <c r="B37" s="2">
        <v>0</v>
      </c>
      <c r="C37" s="2">
        <v>191197758</v>
      </c>
      <c r="D37" s="2">
        <v>0</v>
      </c>
      <c r="E37" s="2">
        <v>39918292</v>
      </c>
    </row>
    <row r="38" spans="1:6" x14ac:dyDescent="0.25">
      <c r="A38" s="2" t="s">
        <v>36</v>
      </c>
      <c r="B38" s="2">
        <v>590668393</v>
      </c>
      <c r="C38" s="2">
        <v>323293548</v>
      </c>
      <c r="D38" s="2">
        <v>617937369</v>
      </c>
      <c r="E38" s="2">
        <v>842600806</v>
      </c>
      <c r="F38" s="2">
        <v>590432585</v>
      </c>
    </row>
    <row r="39" spans="1:6" x14ac:dyDescent="0.25">
      <c r="A39" s="2" t="s">
        <v>37</v>
      </c>
      <c r="B39" s="2">
        <v>34916471</v>
      </c>
      <c r="C39" s="2">
        <v>49774962</v>
      </c>
      <c r="D39" s="2">
        <v>61364257</v>
      </c>
      <c r="E39" s="2">
        <v>64895319</v>
      </c>
      <c r="F39" s="2">
        <v>74095719</v>
      </c>
    </row>
    <row r="40" spans="1:6" x14ac:dyDescent="0.25">
      <c r="A40" s="3"/>
    </row>
    <row r="41" spans="1:6" x14ac:dyDescent="0.25">
      <c r="A41" s="3"/>
      <c r="B41" s="3">
        <f>SUM(B32,B26)</f>
        <v>1536377746</v>
      </c>
      <c r="C41" s="3">
        <f t="shared" ref="C41:F41" si="5">SUM(C32,C26)</f>
        <v>1229562049</v>
      </c>
      <c r="D41" s="3">
        <f t="shared" si="5"/>
        <v>1626475929</v>
      </c>
      <c r="E41" s="3">
        <f t="shared" si="5"/>
        <v>2236450881</v>
      </c>
      <c r="F41" s="3">
        <f t="shared" si="5"/>
        <v>1705252206</v>
      </c>
    </row>
    <row r="42" spans="1:6" x14ac:dyDescent="0.25">
      <c r="A42" s="3"/>
      <c r="B42" s="3"/>
      <c r="C42" s="3"/>
    </row>
    <row r="43" spans="1:6" x14ac:dyDescent="0.25">
      <c r="A43" s="21" t="s">
        <v>71</v>
      </c>
      <c r="B43" s="3">
        <f>SUM(B44:B47)</f>
        <v>873807417</v>
      </c>
      <c r="C43" s="3">
        <f t="shared" ref="C43:F43" si="6">SUM(C44:C47)</f>
        <v>1299606476</v>
      </c>
      <c r="D43" s="3">
        <f t="shared" si="6"/>
        <v>1418745724</v>
      </c>
      <c r="E43" s="3">
        <f t="shared" si="6"/>
        <v>1494530552</v>
      </c>
      <c r="F43" s="3">
        <f t="shared" si="6"/>
        <v>1572910769</v>
      </c>
    </row>
    <row r="44" spans="1:6" x14ac:dyDescent="0.25">
      <c r="A44" s="2" t="s">
        <v>28</v>
      </c>
      <c r="B44" s="2">
        <v>400000000</v>
      </c>
      <c r="C44" s="2">
        <v>520000000</v>
      </c>
      <c r="D44" s="2">
        <v>572000000</v>
      </c>
      <c r="E44" s="2">
        <v>600600000</v>
      </c>
      <c r="F44" s="2">
        <v>630630000</v>
      </c>
    </row>
    <row r="45" spans="1:6" x14ac:dyDescent="0.25">
      <c r="A45" s="2" t="s">
        <v>16</v>
      </c>
      <c r="B45" s="2">
        <v>0</v>
      </c>
      <c r="C45" s="2">
        <v>120000000</v>
      </c>
      <c r="D45" s="2">
        <v>120000000</v>
      </c>
      <c r="E45" s="2">
        <v>120000000</v>
      </c>
      <c r="F45" s="2">
        <v>120000000</v>
      </c>
    </row>
    <row r="46" spans="1:6" x14ac:dyDescent="0.25">
      <c r="A46" s="2" t="s">
        <v>29</v>
      </c>
      <c r="B46" s="2">
        <v>214391703</v>
      </c>
      <c r="C46" s="2">
        <v>214391703</v>
      </c>
      <c r="D46" s="2">
        <v>214391703</v>
      </c>
      <c r="E46" s="2">
        <v>214391703</v>
      </c>
      <c r="F46" s="2">
        <v>214391703</v>
      </c>
    </row>
    <row r="47" spans="1:6" x14ac:dyDescent="0.25">
      <c r="A47" s="2" t="s">
        <v>5</v>
      </c>
      <c r="B47" s="2">
        <v>259415714</v>
      </c>
      <c r="C47" s="2">
        <v>445214773</v>
      </c>
      <c r="D47" s="2">
        <v>512354021</v>
      </c>
      <c r="E47" s="2">
        <v>559538849</v>
      </c>
      <c r="F47" s="2">
        <v>607889066</v>
      </c>
    </row>
    <row r="49" spans="1:6" x14ac:dyDescent="0.25">
      <c r="A49" s="3"/>
      <c r="B49" s="3">
        <f>SUM(B43,B41)</f>
        <v>2410185163</v>
      </c>
      <c r="C49" s="3">
        <f>SUM(C43,C41)</f>
        <v>2529168525</v>
      </c>
      <c r="D49" s="3">
        <f>SUM(D43,D41)</f>
        <v>3045221653</v>
      </c>
      <c r="E49" s="3">
        <f>SUM(E43,E41)</f>
        <v>3730981433</v>
      </c>
      <c r="F49" s="3">
        <f>SUM(F43,F41)</f>
        <v>3278162975</v>
      </c>
    </row>
    <row r="51" spans="1:6" s="10" customFormat="1" x14ac:dyDescent="0.25">
      <c r="A51" s="24" t="s">
        <v>74</v>
      </c>
      <c r="B51" s="9">
        <f>B43/(B44/10)</f>
        <v>21.845185425</v>
      </c>
      <c r="C51" s="9">
        <f>C43/(C44/10)</f>
        <v>24.992432230769232</v>
      </c>
      <c r="D51" s="9">
        <f>D43/(D44/10)</f>
        <v>24.803246923076923</v>
      </c>
      <c r="E51" s="9">
        <f>E43/(E44/10)</f>
        <v>24.883958574758577</v>
      </c>
      <c r="F51" s="9">
        <f>F43/(F44/10)</f>
        <v>24.941895707467136</v>
      </c>
    </row>
    <row r="52" spans="1:6" x14ac:dyDescent="0.25">
      <c r="A52" s="24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3"/>
  <sheetViews>
    <sheetView workbookViewId="0">
      <pane xSplit="1" ySplit="4" topLeftCell="B11" activePane="bottomRight" state="frozen"/>
      <selection pane="topRight" activeCell="B1" sqref="B1"/>
      <selection pane="bottomLeft" activeCell="A6" sqref="A6"/>
      <selection pane="bottomRight" activeCell="F27" sqref="F27"/>
    </sheetView>
  </sheetViews>
  <sheetFormatPr defaultRowHeight="15" x14ac:dyDescent="0.25"/>
  <cols>
    <col min="1" max="1" width="46.5703125" style="2" customWidth="1"/>
    <col min="2" max="2" width="15.7109375" style="2" bestFit="1" customWidth="1"/>
    <col min="3" max="4" width="14.7109375" style="2" bestFit="1" customWidth="1"/>
    <col min="5" max="5" width="14.28515625" style="2" bestFit="1" customWidth="1"/>
    <col min="6" max="6" width="16" style="2" bestFit="1" customWidth="1"/>
    <col min="7" max="16384" width="9.140625" style="2"/>
  </cols>
  <sheetData>
    <row r="1" spans="1:6" ht="15.75" x14ac:dyDescent="0.25">
      <c r="A1" s="19" t="s">
        <v>21</v>
      </c>
      <c r="B1" s="1"/>
      <c r="C1" s="1"/>
    </row>
    <row r="2" spans="1:6" ht="15.75" x14ac:dyDescent="0.25">
      <c r="A2" s="19" t="s">
        <v>77</v>
      </c>
      <c r="B2" s="1"/>
      <c r="C2" s="1"/>
    </row>
    <row r="3" spans="1:6" ht="15.75" x14ac:dyDescent="0.25">
      <c r="A3" s="19" t="s">
        <v>68</v>
      </c>
      <c r="B3" s="1" t="s">
        <v>98</v>
      </c>
      <c r="C3" s="1" t="s">
        <v>99</v>
      </c>
    </row>
    <row r="4" spans="1:6" s="8" customFormat="1" x14ac:dyDescent="0.25">
      <c r="A4"/>
      <c r="B4" s="28">
        <v>2014</v>
      </c>
      <c r="C4" s="28">
        <v>2016</v>
      </c>
      <c r="D4" s="28">
        <v>2017</v>
      </c>
      <c r="E4" s="28">
        <v>2018</v>
      </c>
      <c r="F4" s="30">
        <v>2019</v>
      </c>
    </row>
    <row r="5" spans="1:6" x14ac:dyDescent="0.25">
      <c r="A5" s="24" t="s">
        <v>78</v>
      </c>
      <c r="B5" s="4">
        <v>2545193982</v>
      </c>
      <c r="C5" s="2">
        <v>2487809103</v>
      </c>
      <c r="D5" s="2">
        <v>1585937175</v>
      </c>
      <c r="E5" s="2">
        <v>2070885808</v>
      </c>
      <c r="F5" s="2">
        <v>2302159637</v>
      </c>
    </row>
    <row r="6" spans="1:6" x14ac:dyDescent="0.25">
      <c r="A6" t="s">
        <v>9</v>
      </c>
      <c r="B6" s="11">
        <v>2001909967</v>
      </c>
      <c r="C6" s="11">
        <v>1956060986</v>
      </c>
      <c r="D6" s="11">
        <v>1252576655</v>
      </c>
      <c r="E6" s="2">
        <v>1693676814</v>
      </c>
      <c r="F6" s="2">
        <v>1884155618</v>
      </c>
    </row>
    <row r="7" spans="1:6" x14ac:dyDescent="0.25">
      <c r="A7" s="24" t="s">
        <v>6</v>
      </c>
      <c r="B7" s="3">
        <f>B5-B6</f>
        <v>543284015</v>
      </c>
      <c r="C7" s="3">
        <f t="shared" ref="C7:F7" si="0">C5-C6</f>
        <v>531748117</v>
      </c>
      <c r="D7" s="3">
        <f t="shared" si="0"/>
        <v>333360520</v>
      </c>
      <c r="E7" s="5">
        <f t="shared" si="0"/>
        <v>377208994</v>
      </c>
      <c r="F7" s="5">
        <f t="shared" si="0"/>
        <v>418004019</v>
      </c>
    </row>
    <row r="8" spans="1:6" x14ac:dyDescent="0.25">
      <c r="A8" s="3"/>
      <c r="B8" s="3"/>
      <c r="C8" s="3"/>
      <c r="D8" s="3"/>
    </row>
    <row r="9" spans="1:6" x14ac:dyDescent="0.25">
      <c r="A9" s="24" t="s">
        <v>79</v>
      </c>
      <c r="B9" s="3"/>
      <c r="C9" s="3"/>
      <c r="D9" s="3"/>
    </row>
    <row r="10" spans="1:6" x14ac:dyDescent="0.25">
      <c r="A10" s="4" t="s">
        <v>7</v>
      </c>
      <c r="B10" s="4">
        <v>106469396</v>
      </c>
      <c r="C10" s="4">
        <v>145072355</v>
      </c>
      <c r="D10" s="4">
        <v>95224565</v>
      </c>
      <c r="E10" s="2">
        <v>120943556</v>
      </c>
      <c r="F10" s="2">
        <v>135820080</v>
      </c>
    </row>
    <row r="11" spans="1:6" x14ac:dyDescent="0.25">
      <c r="A11" s="4" t="s">
        <v>39</v>
      </c>
      <c r="B11" s="4">
        <v>38790155</v>
      </c>
      <c r="C11" s="4">
        <v>47002662</v>
      </c>
      <c r="D11" s="4">
        <v>32407569</v>
      </c>
      <c r="E11" s="2">
        <v>44518310</v>
      </c>
      <c r="F11" s="2">
        <v>56599282</v>
      </c>
    </row>
    <row r="12" spans="1:6" x14ac:dyDescent="0.25">
      <c r="A12" s="4"/>
    </row>
    <row r="13" spans="1:6" x14ac:dyDescent="0.25">
      <c r="A13" s="24" t="s">
        <v>8</v>
      </c>
      <c r="B13" s="3">
        <f>B7-B10-B11</f>
        <v>398024464</v>
      </c>
      <c r="C13" s="3">
        <f t="shared" ref="C13:F13" si="1">C7-C10-C11</f>
        <v>339673100</v>
      </c>
      <c r="D13" s="3">
        <f t="shared" si="1"/>
        <v>205728386</v>
      </c>
      <c r="E13" s="3">
        <f t="shared" si="1"/>
        <v>211747128</v>
      </c>
      <c r="F13" s="3">
        <f t="shared" si="1"/>
        <v>225584657</v>
      </c>
    </row>
    <row r="14" spans="1:6" x14ac:dyDescent="0.25">
      <c r="A14" s="25" t="s">
        <v>80</v>
      </c>
      <c r="B14" s="3"/>
      <c r="C14" s="3"/>
      <c r="D14" s="3"/>
      <c r="E14" s="3"/>
    </row>
    <row r="15" spans="1:6" x14ac:dyDescent="0.25">
      <c r="A15" s="2" t="s">
        <v>40</v>
      </c>
      <c r="B15" s="4">
        <v>224342722</v>
      </c>
      <c r="C15" s="12">
        <v>154970150</v>
      </c>
      <c r="D15" s="12">
        <v>71406024</v>
      </c>
      <c r="E15" s="2">
        <v>102452340</v>
      </c>
      <c r="F15" s="2">
        <v>130101160</v>
      </c>
    </row>
    <row r="16" spans="1:6" x14ac:dyDescent="0.25">
      <c r="A16" s="2" t="s">
        <v>58</v>
      </c>
      <c r="B16" s="4">
        <v>0</v>
      </c>
      <c r="C16" s="12">
        <v>0</v>
      </c>
      <c r="D16" s="12">
        <v>20850219</v>
      </c>
      <c r="E16" s="2">
        <v>58508370</v>
      </c>
      <c r="F16" s="2">
        <v>79974391</v>
      </c>
    </row>
    <row r="17" spans="1:6" x14ac:dyDescent="0.25">
      <c r="A17" s="26" t="s">
        <v>41</v>
      </c>
      <c r="B17" s="3">
        <f>B13-B15+B16</f>
        <v>173681742</v>
      </c>
      <c r="C17" s="3">
        <f t="shared" ref="C17:F17" si="2">C13-C15+C16</f>
        <v>184702950</v>
      </c>
      <c r="D17" s="3">
        <f t="shared" si="2"/>
        <v>155172581</v>
      </c>
      <c r="E17" s="3">
        <f t="shared" si="2"/>
        <v>167803158</v>
      </c>
      <c r="F17" s="3">
        <f t="shared" si="2"/>
        <v>175457888</v>
      </c>
    </row>
    <row r="18" spans="1:6" x14ac:dyDescent="0.25">
      <c r="A18" s="27" t="s">
        <v>18</v>
      </c>
      <c r="B18" s="2">
        <v>8892441</v>
      </c>
      <c r="C18" s="2">
        <v>25251749</v>
      </c>
      <c r="D18" s="2">
        <v>1711651</v>
      </c>
      <c r="E18" s="2">
        <v>1856963</v>
      </c>
      <c r="F18" s="2">
        <v>5086143</v>
      </c>
    </row>
    <row r="19" spans="1:6" x14ac:dyDescent="0.25">
      <c r="A19" s="27" t="s">
        <v>42</v>
      </c>
      <c r="B19" s="2">
        <v>1445484</v>
      </c>
      <c r="C19" s="2">
        <v>1557497</v>
      </c>
      <c r="D19" s="2">
        <v>190083</v>
      </c>
      <c r="E19" s="2">
        <v>31890</v>
      </c>
      <c r="F19" s="2">
        <v>61846</v>
      </c>
    </row>
    <row r="20" spans="1:6" x14ac:dyDescent="0.25">
      <c r="A20" s="24" t="s">
        <v>81</v>
      </c>
      <c r="B20" s="3">
        <f>B17+B18+B19</f>
        <v>184019667</v>
      </c>
      <c r="C20" s="3">
        <f t="shared" ref="C20:F20" si="3">C17+C18+C19</f>
        <v>211512196</v>
      </c>
      <c r="D20" s="3">
        <f t="shared" si="3"/>
        <v>157074315</v>
      </c>
      <c r="E20" s="3">
        <f t="shared" si="3"/>
        <v>169692011</v>
      </c>
      <c r="F20" s="3">
        <f t="shared" si="3"/>
        <v>180605877</v>
      </c>
    </row>
    <row r="21" spans="1:6" x14ac:dyDescent="0.25">
      <c r="A21" t="s">
        <v>82</v>
      </c>
      <c r="B21" s="12">
        <v>9040942</v>
      </c>
      <c r="C21" s="4">
        <v>10575610</v>
      </c>
      <c r="D21" s="4">
        <v>7853716</v>
      </c>
      <c r="E21" s="2">
        <v>8481412</v>
      </c>
      <c r="F21" s="2">
        <v>9030294</v>
      </c>
    </row>
    <row r="22" spans="1:6" x14ac:dyDescent="0.25">
      <c r="A22" s="24" t="s">
        <v>83</v>
      </c>
      <c r="B22" s="13">
        <f>B20-B21</f>
        <v>174978725</v>
      </c>
      <c r="C22" s="13">
        <f t="shared" ref="C22:F22" si="4">C20-C21</f>
        <v>200936586</v>
      </c>
      <c r="D22" s="13">
        <f t="shared" si="4"/>
        <v>149220599</v>
      </c>
      <c r="E22" s="13">
        <f t="shared" si="4"/>
        <v>161210599</v>
      </c>
      <c r="F22" s="13">
        <f t="shared" si="4"/>
        <v>171575583</v>
      </c>
    </row>
    <row r="23" spans="1:6" x14ac:dyDescent="0.25">
      <c r="B23" s="13"/>
      <c r="C23" s="3"/>
      <c r="D23" s="3"/>
    </row>
    <row r="24" spans="1:6" x14ac:dyDescent="0.25">
      <c r="A24" s="21" t="s">
        <v>84</v>
      </c>
      <c r="B24" s="13">
        <f>SUM(B25:B26)</f>
        <v>-44075953</v>
      </c>
      <c r="C24" s="13">
        <f t="shared" ref="C24:F24" si="5">SUM(C25:C26)</f>
        <v>-15137527</v>
      </c>
      <c r="D24" s="13">
        <f t="shared" si="5"/>
        <v>-23632248</v>
      </c>
      <c r="E24" s="13">
        <f t="shared" si="5"/>
        <v>-28161991</v>
      </c>
      <c r="F24" s="13">
        <f t="shared" si="5"/>
        <v>-33135366</v>
      </c>
    </row>
    <row r="25" spans="1:6" x14ac:dyDescent="0.25">
      <c r="A25" s="4" t="s">
        <v>43</v>
      </c>
      <c r="B25" s="12">
        <v>-31998473</v>
      </c>
      <c r="C25" s="4">
        <v>-27838737</v>
      </c>
      <c r="D25" s="4">
        <v>-18154988</v>
      </c>
      <c r="E25" s="2">
        <v>-24586468</v>
      </c>
      <c r="F25" s="2">
        <v>-33120479</v>
      </c>
    </row>
    <row r="26" spans="1:6" x14ac:dyDescent="0.25">
      <c r="A26" s="4" t="s">
        <v>44</v>
      </c>
      <c r="B26" s="12">
        <v>-12077480</v>
      </c>
      <c r="C26" s="4">
        <v>12701210</v>
      </c>
      <c r="D26" s="4">
        <v>-5477260</v>
      </c>
      <c r="E26" s="2">
        <v>-3575523</v>
      </c>
      <c r="F26" s="2">
        <v>-14887</v>
      </c>
    </row>
    <row r="27" spans="1:6" x14ac:dyDescent="0.25">
      <c r="A27" s="24" t="s">
        <v>85</v>
      </c>
      <c r="B27" s="14">
        <f>B22+B24</f>
        <v>130902772</v>
      </c>
      <c r="C27" s="14">
        <f t="shared" ref="C27:F27" si="6">C22+C24</f>
        <v>185799059</v>
      </c>
      <c r="D27" s="14">
        <f t="shared" si="6"/>
        <v>125588351</v>
      </c>
      <c r="E27" s="14">
        <f t="shared" si="6"/>
        <v>133048608</v>
      </c>
      <c r="F27" s="14">
        <f t="shared" si="6"/>
        <v>138440217</v>
      </c>
    </row>
    <row r="28" spans="1:6" x14ac:dyDescent="0.25">
      <c r="A28" s="28"/>
      <c r="B28" s="13"/>
      <c r="C28" s="13"/>
      <c r="D28" s="13"/>
    </row>
    <row r="29" spans="1:6" s="10" customFormat="1" x14ac:dyDescent="0.25">
      <c r="A29" s="24" t="s">
        <v>86</v>
      </c>
      <c r="B29" s="16">
        <f>B27/('1'!B44/10)</f>
        <v>3.2725692999999998</v>
      </c>
      <c r="C29" s="16">
        <f>C27/('1'!C44/10)</f>
        <v>3.5730588269230767</v>
      </c>
      <c r="D29" s="16">
        <f>D27/('1'!D44/10)</f>
        <v>2.1956005419580418</v>
      </c>
      <c r="E29" s="16">
        <f>E27/('1'!E44/10)</f>
        <v>2.2152615384615384</v>
      </c>
      <c r="F29" s="16">
        <f>F27/('1'!F44/10)</f>
        <v>2.1952684934113504</v>
      </c>
    </row>
    <row r="30" spans="1:6" x14ac:dyDescent="0.25">
      <c r="A30" s="25" t="s">
        <v>87</v>
      </c>
      <c r="B30" s="2">
        <f>'1'!B44/10</f>
        <v>40000000</v>
      </c>
      <c r="C30" s="2">
        <f>'1'!C44/10</f>
        <v>52000000</v>
      </c>
      <c r="D30" s="2">
        <f>'1'!D44/10</f>
        <v>57200000</v>
      </c>
      <c r="E30" s="2">
        <f>'1'!E44/10</f>
        <v>60060000</v>
      </c>
      <c r="F30" s="2">
        <f>'1'!F44/10</f>
        <v>63063000</v>
      </c>
    </row>
    <row r="53" spans="1:1" x14ac:dyDescent="0.25">
      <c r="A53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8"/>
  <sheetViews>
    <sheetView tabSelected="1" workbookViewId="0">
      <pane xSplit="1" ySplit="4" topLeftCell="B30" activePane="bottomRight" state="frozen"/>
      <selection pane="topRight" activeCell="B1" sqref="B1"/>
      <selection pane="bottomLeft" activeCell="A6" sqref="A6"/>
      <selection pane="bottomRight" activeCell="F45" sqref="F45"/>
    </sheetView>
  </sheetViews>
  <sheetFormatPr defaultRowHeight="15" x14ac:dyDescent="0.25"/>
  <cols>
    <col min="1" max="1" width="38" style="2" customWidth="1"/>
    <col min="2" max="6" width="15" style="2" bestFit="1" customWidth="1"/>
    <col min="7" max="16384" width="9.140625" style="2"/>
  </cols>
  <sheetData>
    <row r="1" spans="1:6" ht="15.75" x14ac:dyDescent="0.25">
      <c r="A1" s="19" t="s">
        <v>21</v>
      </c>
      <c r="B1" s="1"/>
      <c r="C1" s="1"/>
    </row>
    <row r="2" spans="1:6" ht="15.75" x14ac:dyDescent="0.25">
      <c r="A2" s="19" t="s">
        <v>88</v>
      </c>
      <c r="B2" s="1"/>
      <c r="C2" s="1"/>
    </row>
    <row r="3" spans="1:6" ht="15.75" x14ac:dyDescent="0.25">
      <c r="A3" s="19" t="s">
        <v>68</v>
      </c>
      <c r="B3" s="1" t="s">
        <v>98</v>
      </c>
      <c r="C3" s="1" t="s">
        <v>99</v>
      </c>
    </row>
    <row r="4" spans="1:6" s="8" customFormat="1" x14ac:dyDescent="0.25">
      <c r="A4"/>
      <c r="B4" s="28">
        <v>2014</v>
      </c>
      <c r="C4" s="28">
        <v>2016</v>
      </c>
      <c r="D4" s="28">
        <v>2017</v>
      </c>
      <c r="E4" s="28">
        <v>2018</v>
      </c>
      <c r="F4" s="30">
        <v>2019</v>
      </c>
    </row>
    <row r="5" spans="1:6" x14ac:dyDescent="0.25">
      <c r="A5" s="24" t="s">
        <v>89</v>
      </c>
    </row>
    <row r="6" spans="1:6" x14ac:dyDescent="0.25">
      <c r="A6" s="2" t="s">
        <v>45</v>
      </c>
      <c r="B6" s="2">
        <v>2374647210</v>
      </c>
      <c r="C6" s="2">
        <v>2545764883</v>
      </c>
      <c r="D6" s="2">
        <v>1469978953</v>
      </c>
      <c r="E6" s="2">
        <v>1824323485</v>
      </c>
      <c r="F6" s="2">
        <v>2361167442</v>
      </c>
    </row>
    <row r="7" spans="1:6" x14ac:dyDescent="0.25">
      <c r="A7" s="4" t="s">
        <v>46</v>
      </c>
      <c r="B7" s="2">
        <v>6730179</v>
      </c>
      <c r="C7" s="2">
        <v>26398580</v>
      </c>
      <c r="D7" s="2">
        <v>918300</v>
      </c>
      <c r="E7" s="2">
        <v>3298500</v>
      </c>
      <c r="F7" s="2">
        <v>3435183</v>
      </c>
    </row>
    <row r="8" spans="1:6" x14ac:dyDescent="0.25">
      <c r="A8" s="4" t="s">
        <v>47</v>
      </c>
      <c r="B8" s="2">
        <v>-1815102140</v>
      </c>
      <c r="C8" s="2">
        <v>-1922643573</v>
      </c>
      <c r="D8" s="2">
        <v>-1116234047</v>
      </c>
      <c r="E8" s="2">
        <v>-1483747345</v>
      </c>
      <c r="F8" s="2">
        <v>-1996571842</v>
      </c>
    </row>
    <row r="9" spans="1:6" x14ac:dyDescent="0.25">
      <c r="A9" s="4" t="s">
        <v>48</v>
      </c>
      <c r="B9" s="2">
        <v>-68341947</v>
      </c>
      <c r="C9" s="2">
        <v>-169228189</v>
      </c>
      <c r="D9" s="2">
        <v>-108959922</v>
      </c>
      <c r="E9" s="2">
        <v>-71193514</v>
      </c>
      <c r="F9" s="2">
        <v>-126339037</v>
      </c>
    </row>
    <row r="10" spans="1:6" x14ac:dyDescent="0.25">
      <c r="A10" s="4" t="s">
        <v>49</v>
      </c>
      <c r="B10" s="2">
        <v>-224342722</v>
      </c>
      <c r="C10" s="2">
        <v>-154970150</v>
      </c>
      <c r="D10" s="2">
        <v>-61989324</v>
      </c>
      <c r="E10" s="2">
        <v>-66360542</v>
      </c>
      <c r="F10" s="2">
        <v>0</v>
      </c>
    </row>
    <row r="11" spans="1:6" x14ac:dyDescent="0.25">
      <c r="A11" s="4" t="s">
        <v>100</v>
      </c>
      <c r="F11" s="2">
        <v>-82484931</v>
      </c>
    </row>
    <row r="12" spans="1:6" x14ac:dyDescent="0.25">
      <c r="A12" s="4" t="s">
        <v>13</v>
      </c>
      <c r="B12" s="2">
        <v>-36372957</v>
      </c>
      <c r="C12" s="2">
        <v>-22098937</v>
      </c>
      <c r="D12" s="2">
        <v>-23340871</v>
      </c>
      <c r="E12" s="2">
        <v>-21280367</v>
      </c>
      <c r="F12" s="2">
        <v>-31949450</v>
      </c>
    </row>
    <row r="13" spans="1:6" ht="15.75" x14ac:dyDescent="0.25">
      <c r="A13" s="29"/>
      <c r="B13" s="5">
        <f>SUM(B6:B12)</f>
        <v>237217623</v>
      </c>
      <c r="C13" s="5">
        <f t="shared" ref="C13:D13" si="0">SUM(C6:C12)</f>
        <v>303222614</v>
      </c>
      <c r="D13" s="5">
        <f t="shared" si="0"/>
        <v>160373089</v>
      </c>
      <c r="E13" s="5">
        <f>SUM(E6:E12)</f>
        <v>185040217</v>
      </c>
      <c r="F13" s="5">
        <f>SUM(F6:F12)</f>
        <v>127257365</v>
      </c>
    </row>
    <row r="14" spans="1:6" ht="15.75" x14ac:dyDescent="0.25">
      <c r="A14" s="29"/>
    </row>
    <row r="15" spans="1:6" x14ac:dyDescent="0.25">
      <c r="A15" s="24" t="s">
        <v>90</v>
      </c>
    </row>
    <row r="16" spans="1:6" x14ac:dyDescent="0.25">
      <c r="A16" s="6" t="s">
        <v>11</v>
      </c>
      <c r="B16" s="2">
        <v>-205224014</v>
      </c>
      <c r="C16" s="2">
        <v>-323564587</v>
      </c>
      <c r="D16" s="2">
        <v>-165353810</v>
      </c>
      <c r="E16" s="2">
        <v>-98400681</v>
      </c>
      <c r="F16" s="2">
        <v>-35179286</v>
      </c>
    </row>
    <row r="17" spans="1:6" x14ac:dyDescent="0.25">
      <c r="A17" s="6" t="s">
        <v>50</v>
      </c>
      <c r="B17" s="2">
        <v>-3649509</v>
      </c>
      <c r="C17" s="2">
        <v>-1052549</v>
      </c>
      <c r="D17" s="2">
        <v>-1082985</v>
      </c>
      <c r="E17" s="2">
        <v>0</v>
      </c>
      <c r="F17" s="2">
        <v>1734000</v>
      </c>
    </row>
    <row r="18" spans="1:6" x14ac:dyDescent="0.25">
      <c r="A18" s="6" t="s">
        <v>51</v>
      </c>
      <c r="B18" s="2">
        <v>3941551</v>
      </c>
      <c r="C18" s="2">
        <v>-659393</v>
      </c>
      <c r="D18" s="2">
        <v>10000</v>
      </c>
      <c r="E18" s="2">
        <v>305500</v>
      </c>
      <c r="F18" s="2">
        <v>-901681</v>
      </c>
    </row>
    <row r="19" spans="1:6" ht="15" customHeight="1" x14ac:dyDescent="0.25">
      <c r="A19" s="6" t="s">
        <v>52</v>
      </c>
      <c r="B19" s="2">
        <v>-20436847</v>
      </c>
      <c r="C19" s="2">
        <v>13330387</v>
      </c>
      <c r="D19" s="2">
        <v>-607170</v>
      </c>
      <c r="E19" s="2">
        <v>-584346</v>
      </c>
    </row>
    <row r="20" spans="1:6" x14ac:dyDescent="0.25">
      <c r="A20" s="28"/>
      <c r="B20" s="5">
        <f>SUM(B16:B19)</f>
        <v>-225368819</v>
      </c>
      <c r="C20" s="5">
        <f t="shared" ref="C20:F20" si="1">SUM(C16:C19)</f>
        <v>-311946142</v>
      </c>
      <c r="D20" s="5">
        <f t="shared" si="1"/>
        <v>-167033965</v>
      </c>
      <c r="E20" s="5">
        <f t="shared" si="1"/>
        <v>-98679527</v>
      </c>
      <c r="F20" s="5">
        <f t="shared" si="1"/>
        <v>-34346967</v>
      </c>
    </row>
    <row r="21" spans="1:6" x14ac:dyDescent="0.25">
      <c r="A21"/>
    </row>
    <row r="22" spans="1:6" x14ac:dyDescent="0.25">
      <c r="A22" s="24" t="s">
        <v>91</v>
      </c>
    </row>
    <row r="23" spans="1:6" x14ac:dyDescent="0.25">
      <c r="A23" s="4" t="s">
        <v>53</v>
      </c>
      <c r="B23" s="2">
        <v>0</v>
      </c>
      <c r="C23" s="4">
        <v>120000000</v>
      </c>
      <c r="D23" s="4">
        <v>0</v>
      </c>
      <c r="E23" s="2">
        <v>0</v>
      </c>
    </row>
    <row r="24" spans="1:6" x14ac:dyDescent="0.25">
      <c r="A24" s="4" t="s">
        <v>16</v>
      </c>
      <c r="B24" s="4">
        <v>0</v>
      </c>
      <c r="C24" s="4">
        <v>120000000</v>
      </c>
      <c r="D24" s="4">
        <v>0</v>
      </c>
    </row>
    <row r="25" spans="1:6" x14ac:dyDescent="0.25">
      <c r="A25" s="4" t="s">
        <v>15</v>
      </c>
      <c r="B25" s="4">
        <v>0</v>
      </c>
      <c r="C25" s="4">
        <v>0</v>
      </c>
      <c r="D25" s="4">
        <v>-25826133</v>
      </c>
      <c r="E25" s="2">
        <v>-57158688</v>
      </c>
      <c r="F25" s="2">
        <v>-59907195</v>
      </c>
    </row>
    <row r="26" spans="1:6" x14ac:dyDescent="0.25">
      <c r="A26" s="4" t="s">
        <v>54</v>
      </c>
      <c r="B26" s="4">
        <v>182024781</v>
      </c>
      <c r="C26" s="4">
        <v>-153089317</v>
      </c>
      <c r="D26" s="4">
        <v>104834478</v>
      </c>
      <c r="E26" s="2">
        <v>-77584407</v>
      </c>
      <c r="F26" s="2">
        <v>114579384</v>
      </c>
    </row>
    <row r="27" spans="1:6" x14ac:dyDescent="0.25">
      <c r="A27" s="4" t="s">
        <v>55</v>
      </c>
      <c r="B27" s="4">
        <v>-1291092</v>
      </c>
      <c r="C27" s="4">
        <v>1083950</v>
      </c>
      <c r="D27" s="4">
        <v>-3674765</v>
      </c>
      <c r="E27" s="2">
        <v>-646529</v>
      </c>
      <c r="F27" s="2">
        <v>0</v>
      </c>
    </row>
    <row r="28" spans="1:6" x14ac:dyDescent="0.25">
      <c r="A28" s="4" t="s">
        <v>56</v>
      </c>
      <c r="B28" s="4">
        <v>-201656576</v>
      </c>
      <c r="C28" s="4">
        <v>-267374845</v>
      </c>
      <c r="D28" s="4">
        <v>294643821</v>
      </c>
      <c r="E28" s="2">
        <v>224663437</v>
      </c>
      <c r="F28" s="2">
        <v>-252168221</v>
      </c>
    </row>
    <row r="29" spans="1:6" x14ac:dyDescent="0.25">
      <c r="A29" s="4" t="s">
        <v>57</v>
      </c>
      <c r="B29" s="4">
        <v>0</v>
      </c>
      <c r="C29" s="4">
        <v>191197758</v>
      </c>
      <c r="D29" s="4">
        <v>-371724532</v>
      </c>
      <c r="E29" s="2">
        <v>-175367455</v>
      </c>
      <c r="F29" s="2">
        <v>107471985</v>
      </c>
    </row>
    <row r="30" spans="1:6" x14ac:dyDescent="0.25">
      <c r="A30" s="28"/>
      <c r="B30" s="7">
        <f>SUM(B23:B29)</f>
        <v>-20922887</v>
      </c>
      <c r="C30" s="7">
        <f t="shared" ref="C30:F30" si="2">SUM(C23:C29)</f>
        <v>11817546</v>
      </c>
      <c r="D30" s="7">
        <f t="shared" si="2"/>
        <v>-1747131</v>
      </c>
      <c r="E30" s="7">
        <f t="shared" si="2"/>
        <v>-86093642</v>
      </c>
      <c r="F30" s="7">
        <f t="shared" si="2"/>
        <v>-90024047</v>
      </c>
    </row>
    <row r="31" spans="1:6" x14ac:dyDescent="0.25">
      <c r="A31"/>
    </row>
    <row r="32" spans="1:6" x14ac:dyDescent="0.25">
      <c r="A32" s="28" t="s">
        <v>92</v>
      </c>
      <c r="B32" s="3">
        <f>SUM(B13,B20,B30)</f>
        <v>-9074083</v>
      </c>
      <c r="C32" s="3">
        <f t="shared" ref="C32:F32" si="3">SUM(C13,C20,C30)</f>
        <v>3094018</v>
      </c>
      <c r="D32" s="3">
        <f t="shared" si="3"/>
        <v>-8408007</v>
      </c>
      <c r="E32" s="3">
        <f t="shared" si="3"/>
        <v>267048</v>
      </c>
      <c r="F32" s="3">
        <f t="shared" si="3"/>
        <v>2886351</v>
      </c>
    </row>
    <row r="33" spans="1:6" x14ac:dyDescent="0.25">
      <c r="A33" s="25" t="s">
        <v>93</v>
      </c>
      <c r="B33" s="4">
        <v>19997342</v>
      </c>
      <c r="C33" s="2">
        <v>10923258</v>
      </c>
      <c r="D33" s="2">
        <v>14017278</v>
      </c>
      <c r="E33" s="2">
        <v>5609269</v>
      </c>
      <c r="F33" s="2">
        <v>6082955</v>
      </c>
    </row>
    <row r="34" spans="1:6" x14ac:dyDescent="0.25">
      <c r="A34" s="25" t="s">
        <v>97</v>
      </c>
      <c r="B34" s="4"/>
      <c r="E34" s="2">
        <v>206638</v>
      </c>
      <c r="F34" s="2">
        <v>278790</v>
      </c>
    </row>
    <row r="35" spans="1:6" x14ac:dyDescent="0.25">
      <c r="A35" s="24" t="s">
        <v>94</v>
      </c>
      <c r="B35" s="3">
        <f>SUM(B32:B33)</f>
        <v>10923259</v>
      </c>
      <c r="C35" s="3">
        <f t="shared" ref="C35:D35" si="4">SUM(C32:C33)</f>
        <v>14017276</v>
      </c>
      <c r="D35" s="3">
        <f t="shared" si="4"/>
        <v>5609271</v>
      </c>
      <c r="E35" s="3">
        <f>SUM(E32:E34)</f>
        <v>6082955</v>
      </c>
      <c r="F35" s="3">
        <f>SUM(F32:F34)</f>
        <v>9248096</v>
      </c>
    </row>
    <row r="36" spans="1:6" x14ac:dyDescent="0.25">
      <c r="A36"/>
      <c r="B36" s="3"/>
      <c r="C36" s="3"/>
      <c r="D36" s="3"/>
    </row>
    <row r="37" spans="1:6" s="10" customFormat="1" x14ac:dyDescent="0.25">
      <c r="A37" s="24" t="s">
        <v>95</v>
      </c>
      <c r="B37" s="9">
        <f>B13/('1'!B44/10)</f>
        <v>5.9304405750000004</v>
      </c>
      <c r="C37" s="9">
        <f>C13/('1'!C44/10)</f>
        <v>5.8312041153846152</v>
      </c>
      <c r="D37" s="9">
        <f>D13/('1'!D44/10)</f>
        <v>2.8037253321678324</v>
      </c>
      <c r="E37" s="9">
        <f>E13/('1'!E44/10)</f>
        <v>3.0809226939726941</v>
      </c>
      <c r="F37" s="9">
        <f>F13/('1'!F44/10)</f>
        <v>2.017940234368806</v>
      </c>
    </row>
    <row r="38" spans="1:6" x14ac:dyDescent="0.25">
      <c r="A38" s="24" t="s">
        <v>96</v>
      </c>
      <c r="B38" s="2">
        <f>'1'!B44/10</f>
        <v>40000000</v>
      </c>
      <c r="C38" s="2">
        <f>'1'!C44/10</f>
        <v>52000000</v>
      </c>
      <c r="D38" s="2">
        <f>'1'!D44/10</f>
        <v>57200000</v>
      </c>
      <c r="E38" s="2">
        <f>'1'!E44/10</f>
        <v>60060000</v>
      </c>
      <c r="F38" s="2">
        <f>'1'!F44/10</f>
        <v>63063000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5" sqref="G15"/>
    </sheetView>
  </sheetViews>
  <sheetFormatPr defaultRowHeight="15" x14ac:dyDescent="0.25"/>
  <cols>
    <col min="1" max="1" width="16.5703125" bestFit="1" customWidth="1"/>
    <col min="2" max="2" width="12.5703125" bestFit="1" customWidth="1"/>
  </cols>
  <sheetData>
    <row r="1" spans="1:5" x14ac:dyDescent="0.25">
      <c r="A1" s="19" t="s">
        <v>21</v>
      </c>
    </row>
    <row r="2" spans="1:5" x14ac:dyDescent="0.25">
      <c r="A2" s="19" t="s">
        <v>67</v>
      </c>
    </row>
    <row r="3" spans="1:5" x14ac:dyDescent="0.25">
      <c r="A3" s="19" t="s">
        <v>68</v>
      </c>
    </row>
    <row r="4" spans="1:5" x14ac:dyDescent="0.25">
      <c r="B4">
        <v>2014</v>
      </c>
      <c r="C4">
        <v>2016</v>
      </c>
      <c r="D4">
        <v>2017</v>
      </c>
      <c r="E4">
        <v>2018</v>
      </c>
    </row>
    <row r="5" spans="1:5" x14ac:dyDescent="0.25">
      <c r="A5" t="s">
        <v>64</v>
      </c>
      <c r="B5" s="17">
        <f>'2'!B27/'1'!B22</f>
        <v>5.431233002740047E-2</v>
      </c>
      <c r="C5" s="17">
        <f>'2'!C27/'1'!C22</f>
        <v>7.3462506417993637E-2</v>
      </c>
      <c r="D5" s="17">
        <f>'2'!D27/'1'!D22</f>
        <v>4.1241119797068515E-2</v>
      </c>
      <c r="E5" s="17">
        <f>'2'!E27/'1'!E22</f>
        <v>3.5660485153639197E-2</v>
      </c>
    </row>
    <row r="6" spans="1:5" x14ac:dyDescent="0.25">
      <c r="A6" t="s">
        <v>65</v>
      </c>
      <c r="B6" s="17">
        <f>'2'!B27/'1'!B43</f>
        <v>0.14980734822487779</v>
      </c>
      <c r="C6" s="17">
        <f>'2'!C27/'1'!C43</f>
        <v>0.14296563031284865</v>
      </c>
      <c r="D6" s="17">
        <f>'2'!D27/'1'!D43</f>
        <v>8.8520690406676428E-2</v>
      </c>
      <c r="E6" s="17">
        <f>'2'!E27/'1'!E43</f>
        <v>8.9023678921754154E-2</v>
      </c>
    </row>
    <row r="7" spans="1:5" x14ac:dyDescent="0.25">
      <c r="A7" t="s">
        <v>60</v>
      </c>
      <c r="B7" s="17">
        <f>'1'!B27/'1'!B43</f>
        <v>0.21081229732798204</v>
      </c>
      <c r="C7" s="17">
        <f>'1'!C27/'1'!C43</f>
        <v>7.6239643176416433E-2</v>
      </c>
      <c r="D7" s="17">
        <f>'1'!D27/'1'!D43</f>
        <v>0.12584357505348154</v>
      </c>
      <c r="E7" s="17">
        <f>'1'!E27/'1'!E43</f>
        <v>7.5998236267571462E-2</v>
      </c>
    </row>
    <row r="8" spans="1:5" x14ac:dyDescent="0.25">
      <c r="A8" t="s">
        <v>61</v>
      </c>
      <c r="B8" s="18">
        <f>'1'!B13/'1'!B32</f>
        <v>1.026587794589545</v>
      </c>
      <c r="C8" s="18">
        <f>'1'!C13/'1'!C32</f>
        <v>1.1500348821020192</v>
      </c>
      <c r="D8" s="18">
        <f>'1'!D13/'1'!D32</f>
        <v>1.1913437039261585</v>
      </c>
      <c r="E8" s="18">
        <f>'1'!E13/'1'!E32</f>
        <v>1.1380394451356663</v>
      </c>
    </row>
    <row r="9" spans="1:5" x14ac:dyDescent="0.25">
      <c r="A9" t="s">
        <v>62</v>
      </c>
      <c r="B9" s="17">
        <f>'2'!B27/'2'!B5</f>
        <v>5.1431353730114232E-2</v>
      </c>
      <c r="C9" s="17">
        <f>'2'!C27/'2'!C5</f>
        <v>7.4683808647515823E-2</v>
      </c>
      <c r="D9" s="17">
        <f>'2'!D27/'2'!D5</f>
        <v>7.9188730158872775E-2</v>
      </c>
      <c r="E9" s="17">
        <f>'2'!E27/'2'!E5</f>
        <v>6.4247196772522386E-2</v>
      </c>
    </row>
    <row r="10" spans="1:5" x14ac:dyDescent="0.25">
      <c r="A10" t="s">
        <v>63</v>
      </c>
      <c r="B10" s="17">
        <f>'2'!B13/'2'!B5</f>
        <v>0.15638276171281629</v>
      </c>
      <c r="C10" s="17">
        <f>'2'!C13/'2'!C5</f>
        <v>0.13653503381364546</v>
      </c>
      <c r="D10" s="17">
        <f>'2'!D13/'2'!D5</f>
        <v>0.12972038819885787</v>
      </c>
      <c r="E10" s="17">
        <f>'2'!E13/'2'!E5</f>
        <v>0.10224954325439078</v>
      </c>
    </row>
    <row r="11" spans="1:5" x14ac:dyDescent="0.25">
      <c r="A11" t="s">
        <v>66</v>
      </c>
      <c r="B11" s="17">
        <f>'2'!B27/('1'!B43+'1'!B27)</f>
        <v>0.12372466694918141</v>
      </c>
      <c r="C11" s="17">
        <f>'2'!C27/('1'!C43+'1'!C27)</f>
        <v>0.13283810089999984</v>
      </c>
      <c r="D11" s="17">
        <f>'2'!D27/('1'!D43+'1'!D27)</f>
        <v>7.8626100790663914E-2</v>
      </c>
      <c r="E11" s="17">
        <f>'2'!E27/('1'!E43+'1'!E27)</f>
        <v>8.2735896696782676E-2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2020-04-11T14:41:50Z</dcterms:modified>
</cp:coreProperties>
</file>