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Fuel &amp; Power\A\"/>
    </mc:Choice>
  </mc:AlternateContent>
  <bookViews>
    <workbookView xWindow="0" yWindow="0" windowWidth="20490" windowHeight="7755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3" l="1"/>
  <c r="D40" i="3"/>
  <c r="E40" i="3"/>
  <c r="F40" i="3"/>
  <c r="G40" i="3"/>
  <c r="H40" i="3"/>
  <c r="I40" i="3"/>
  <c r="B40" i="3"/>
  <c r="I35" i="3"/>
  <c r="I19" i="3"/>
  <c r="I13" i="3"/>
  <c r="I42" i="3" s="1"/>
  <c r="I19" i="2"/>
  <c r="I8" i="2"/>
  <c r="I14" i="2" s="1"/>
  <c r="I60" i="1"/>
  <c r="I48" i="1"/>
  <c r="I59" i="1" s="1"/>
  <c r="I31" i="1"/>
  <c r="I45" i="1" s="1"/>
  <c r="I57" i="1" s="1"/>
  <c r="C19" i="1"/>
  <c r="D19" i="1"/>
  <c r="E19" i="1"/>
  <c r="F19" i="1"/>
  <c r="G19" i="1"/>
  <c r="H19" i="1"/>
  <c r="I19" i="1"/>
  <c r="B19" i="1"/>
  <c r="I23" i="1"/>
  <c r="I10" i="1"/>
  <c r="I6" i="1"/>
  <c r="I37" i="3" l="1"/>
  <c r="I20" i="2"/>
  <c r="I23" i="2" s="1"/>
  <c r="H48" i="1"/>
  <c r="H8" i="2"/>
  <c r="C60" i="1" l="1"/>
  <c r="D60" i="1"/>
  <c r="E60" i="1"/>
  <c r="F60" i="1"/>
  <c r="G60" i="1"/>
  <c r="H60" i="1"/>
  <c r="B60" i="1"/>
  <c r="C48" i="1"/>
  <c r="D48" i="1"/>
  <c r="E48" i="1"/>
  <c r="F48" i="1"/>
  <c r="G48" i="1"/>
  <c r="B48" i="1"/>
  <c r="H35" i="3" l="1"/>
  <c r="H19" i="3"/>
  <c r="H13" i="3"/>
  <c r="H42" i="3" s="1"/>
  <c r="H19" i="2"/>
  <c r="H14" i="2"/>
  <c r="H20" i="2" s="1"/>
  <c r="H23" i="2" s="1"/>
  <c r="H31" i="1"/>
  <c r="H23" i="1"/>
  <c r="H10" i="1"/>
  <c r="B6" i="1"/>
  <c r="C6" i="1"/>
  <c r="D6" i="1"/>
  <c r="E6" i="1"/>
  <c r="F6" i="1"/>
  <c r="G6" i="1"/>
  <c r="H6" i="1"/>
  <c r="N7" i="1"/>
  <c r="M7" i="1"/>
  <c r="L7" i="1"/>
  <c r="K7" i="1"/>
  <c r="H37" i="3" l="1"/>
  <c r="H45" i="1"/>
  <c r="H57" i="1" s="1"/>
  <c r="H25" i="2"/>
  <c r="I25" i="2"/>
  <c r="H59" i="1"/>
  <c r="G19" i="2" l="1"/>
  <c r="F19" i="2"/>
  <c r="E19" i="2"/>
  <c r="D19" i="2"/>
  <c r="C19" i="2"/>
  <c r="B19" i="2"/>
  <c r="C8" i="2"/>
  <c r="C14" i="2" s="1"/>
  <c r="B11" i="4" s="1"/>
  <c r="D8" i="2"/>
  <c r="D14" i="2" s="1"/>
  <c r="C11" i="4" s="1"/>
  <c r="E8" i="2"/>
  <c r="E14" i="2" s="1"/>
  <c r="D11" i="4" s="1"/>
  <c r="F8" i="2"/>
  <c r="F14" i="2" s="1"/>
  <c r="E11" i="4" s="1"/>
  <c r="G8" i="2"/>
  <c r="G14" i="2" s="1"/>
  <c r="F11" i="4" s="1"/>
  <c r="B8" i="2"/>
  <c r="B14" i="2" s="1"/>
  <c r="G35" i="3" l="1"/>
  <c r="G13" i="3"/>
  <c r="G42" i="3" s="1"/>
  <c r="F35" i="3"/>
  <c r="E35" i="3"/>
  <c r="E19" i="3"/>
  <c r="F13" i="3"/>
  <c r="F42" i="3" s="1"/>
  <c r="C35" i="3"/>
  <c r="D35" i="3"/>
  <c r="G31" i="1"/>
  <c r="G23" i="1"/>
  <c r="F31" i="1"/>
  <c r="E31" i="1"/>
  <c r="D31" i="1"/>
  <c r="C31" i="1"/>
  <c r="B35" i="3"/>
  <c r="B31" i="1"/>
  <c r="B59" i="1"/>
  <c r="G19" i="3"/>
  <c r="F19" i="3"/>
  <c r="D8" i="3"/>
  <c r="D13" i="3" s="1"/>
  <c r="D42" i="3" s="1"/>
  <c r="E13" i="3"/>
  <c r="E42" i="3" s="1"/>
  <c r="B19" i="3"/>
  <c r="B8" i="3"/>
  <c r="B13" i="3" s="1"/>
  <c r="B42" i="3" s="1"/>
  <c r="C8" i="3"/>
  <c r="C13" i="3" s="1"/>
  <c r="C42" i="3" s="1"/>
  <c r="B23" i="1"/>
  <c r="B10" i="1"/>
  <c r="C23" i="1"/>
  <c r="C10" i="1"/>
  <c r="D23" i="1"/>
  <c r="D10" i="1"/>
  <c r="C9" i="4" s="1"/>
  <c r="D19" i="3"/>
  <c r="D20" i="2"/>
  <c r="D23" i="2" s="1"/>
  <c r="E20" i="2"/>
  <c r="E23" i="2" s="1"/>
  <c r="F20" i="2"/>
  <c r="G20" i="2"/>
  <c r="G23" i="2" s="1"/>
  <c r="B9" i="4" l="1"/>
  <c r="D59" i="1"/>
  <c r="C8" i="4"/>
  <c r="C59" i="1"/>
  <c r="B8" i="4"/>
  <c r="G25" i="2"/>
  <c r="F10" i="4"/>
  <c r="D25" i="2"/>
  <c r="C12" i="4"/>
  <c r="C7" i="4"/>
  <c r="C10" i="4"/>
  <c r="E25" i="2"/>
  <c r="D10" i="4"/>
  <c r="F23" i="2"/>
  <c r="B20" i="2"/>
  <c r="C45" i="1"/>
  <c r="C57" i="1" s="1"/>
  <c r="B37" i="3"/>
  <c r="D45" i="1"/>
  <c r="D57" i="1" s="1"/>
  <c r="B45" i="1"/>
  <c r="B57" i="1" s="1"/>
  <c r="D37" i="3"/>
  <c r="C6" i="4"/>
  <c r="E23" i="1"/>
  <c r="D12" i="4"/>
  <c r="E10" i="1"/>
  <c r="D9" i="4" s="1"/>
  <c r="F23" i="1"/>
  <c r="F25" i="2" l="1"/>
  <c r="E10" i="4"/>
  <c r="E7" i="4"/>
  <c r="E12" i="4"/>
  <c r="E59" i="1"/>
  <c r="D8" i="4"/>
  <c r="D7" i="4"/>
  <c r="F59" i="1"/>
  <c r="E8" i="4"/>
  <c r="B23" i="2"/>
  <c r="D6" i="4"/>
  <c r="E45" i="1"/>
  <c r="E57" i="1" s="1"/>
  <c r="F45" i="1"/>
  <c r="F57" i="1" s="1"/>
  <c r="B25" i="2" l="1"/>
  <c r="F37" i="3" l="1"/>
  <c r="C19" i="3"/>
  <c r="C37" i="3" s="1"/>
  <c r="G37" i="3"/>
  <c r="E37" i="3" l="1"/>
  <c r="F10" i="1"/>
  <c r="E9" i="4" s="1"/>
  <c r="G10" i="1"/>
  <c r="F9" i="4" s="1"/>
  <c r="G59" i="1" l="1"/>
  <c r="F8" i="4"/>
  <c r="F12" i="4"/>
  <c r="F7" i="4"/>
  <c r="G45" i="1"/>
  <c r="G57" i="1" s="1"/>
  <c r="F6" i="4"/>
  <c r="E6" i="4"/>
  <c r="C20" i="2"/>
  <c r="C23" i="2" l="1"/>
  <c r="C25" i="2" l="1"/>
  <c r="B12" i="4"/>
  <c r="B7" i="4"/>
  <c r="B10" i="4"/>
  <c r="B6" i="4"/>
</calcChain>
</file>

<file path=xl/sharedStrings.xml><?xml version="1.0" encoding="utf-8"?>
<sst xmlns="http://schemas.openxmlformats.org/spreadsheetml/2006/main" count="219" uniqueCount="104">
  <si>
    <t xml:space="preserve">Property,Plant  and  Equipment </t>
  </si>
  <si>
    <t>Share Capital</t>
  </si>
  <si>
    <t>Retained Earnings</t>
  </si>
  <si>
    <t>Gross Profit</t>
  </si>
  <si>
    <t>Operating Profit</t>
  </si>
  <si>
    <t>Inventories</t>
  </si>
  <si>
    <t>Advances, Deposits &amp; Pre-Payments</t>
  </si>
  <si>
    <t>Non Current Liabilities</t>
  </si>
  <si>
    <t>-</t>
  </si>
  <si>
    <t>Accounts Receivables</t>
  </si>
  <si>
    <t>Other Receivables</t>
  </si>
  <si>
    <t>Cash and Cash Equivalents</t>
  </si>
  <si>
    <t>Administrative Expenses</t>
  </si>
  <si>
    <t>Finanace Income</t>
  </si>
  <si>
    <t>Finance expenses</t>
  </si>
  <si>
    <t>Cash Paid to Suppliers, contractor, employees, etc.</t>
  </si>
  <si>
    <t>Cash generated from operating activities</t>
  </si>
  <si>
    <t>Interest paid</t>
  </si>
  <si>
    <t>Income taxes paid</t>
  </si>
  <si>
    <t>Intercompany receivables</t>
  </si>
  <si>
    <t>Capital redemption reserve</t>
  </si>
  <si>
    <t xml:space="preserve">Redemable cumulative class "A" preference shares: non-current portion </t>
  </si>
  <si>
    <t xml:space="preserve">Term Loan - non-current portion </t>
  </si>
  <si>
    <t xml:space="preserve">Deferred Liabilities </t>
  </si>
  <si>
    <t>Long term provision</t>
  </si>
  <si>
    <t xml:space="preserve">Account Payable </t>
  </si>
  <si>
    <t xml:space="preserve">Short term/ working capital loan </t>
  </si>
  <si>
    <t>Inter -company paybles</t>
  </si>
  <si>
    <t xml:space="preserve">Accrued expenses and others </t>
  </si>
  <si>
    <t>Source Tax and VAT payable</t>
  </si>
  <si>
    <t xml:space="preserve">Liability for interest and other financial charges </t>
  </si>
  <si>
    <t>Redeemable cumulative class 'A' preference shares: current portion</t>
  </si>
  <si>
    <t xml:space="preserve">Term Loan current portion </t>
  </si>
  <si>
    <t xml:space="preserve">Unclaimed dividend </t>
  </si>
  <si>
    <t xml:space="preserve">Income tax payable </t>
  </si>
  <si>
    <t>Other income/ (loss)</t>
  </si>
  <si>
    <t>Foreign exchange gain/ (loss)</t>
  </si>
  <si>
    <t>Collection from BPDB</t>
  </si>
  <si>
    <t xml:space="preserve">Payment for acquisition of property, plant and equipment </t>
  </si>
  <si>
    <t xml:space="preserve">Term loan received </t>
  </si>
  <si>
    <t>Repayment of term loan</t>
  </si>
  <si>
    <t xml:space="preserve">Short term loan received </t>
  </si>
  <si>
    <t>Repayment of short term loan</t>
  </si>
  <si>
    <t xml:space="preserve">Working capital loan received </t>
  </si>
  <si>
    <t xml:space="preserve">Inter-company loan received </t>
  </si>
  <si>
    <t xml:space="preserve">Repayment of working capital loan </t>
  </si>
  <si>
    <t>Repayment of inter-company loan</t>
  </si>
  <si>
    <t xml:space="preserve">Redemption of cumulative preference shares </t>
  </si>
  <si>
    <t>Dividend paid to ordinary shareholders</t>
  </si>
  <si>
    <t>Khulna Power Company Limtied</t>
  </si>
  <si>
    <t>Asset retirement obligations (ARO)</t>
  </si>
  <si>
    <t>Loans and borrowings</t>
  </si>
  <si>
    <t>Trade and other payables</t>
  </si>
  <si>
    <t>Current tax assets</t>
  </si>
  <si>
    <t>Employee benefits</t>
  </si>
  <si>
    <t>Loss on sale proceeds of assets</t>
  </si>
  <si>
    <t>Finance income received from other sources</t>
  </si>
  <si>
    <t xml:space="preserve">Proceeds from disposal of fixed assets </t>
  </si>
  <si>
    <t>Interest received</t>
  </si>
  <si>
    <t>Consideration payment</t>
  </si>
  <si>
    <t>Debt to Equity</t>
  </si>
  <si>
    <t>Current Ratio</t>
  </si>
  <si>
    <t>Operating Margin</t>
  </si>
  <si>
    <t>Deferred Tax Assest</t>
  </si>
  <si>
    <t>Proceeds from short term borrowing</t>
  </si>
  <si>
    <t>Repayment of short  borowing</t>
  </si>
  <si>
    <t>Balance Sheet</t>
  </si>
  <si>
    <t>As at year end</t>
  </si>
  <si>
    <t>Assets</t>
  </si>
  <si>
    <t>Non Current Assets</t>
  </si>
  <si>
    <t>Current Assets</t>
  </si>
  <si>
    <t>Liabilities and Capital</t>
  </si>
  <si>
    <t>Liabilities</t>
  </si>
  <si>
    <t>Current Liabilities</t>
  </si>
  <si>
    <t>Shareholders’ Equity</t>
  </si>
  <si>
    <t>Non-controlling interest</t>
  </si>
  <si>
    <t>Net assets value per share</t>
  </si>
  <si>
    <t>Shares to calculate NAVPS</t>
  </si>
  <si>
    <t>Income Statement</t>
  </si>
  <si>
    <t>Net Revenues</t>
  </si>
  <si>
    <t>Cost of goods sold</t>
  </si>
  <si>
    <t>Operating Income/(Expenses)</t>
  </si>
  <si>
    <t>Non-Operating Income/(Expenses)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</si>
  <si>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</si>
  <si>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</si>
  <si>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</si>
  <si>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</si>
  <si>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</si>
  <si>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</si>
  <si>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</si>
  <si>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</si>
  <si>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</si>
  <si>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</si>
  <si>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</si>
  <si>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</si>
  <si>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</si>
  <si>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</si>
  <si>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Ratios</t>
  </si>
  <si>
    <t>Return on Asset (ROA)</t>
  </si>
  <si>
    <t>Return on Equity (ROE)</t>
  </si>
  <si>
    <t>Net Margin</t>
  </si>
  <si>
    <t>Return on Invested Capital (ROIC)</t>
  </si>
  <si>
    <t>Asset held for sale</t>
  </si>
  <si>
    <t>Effects of currency transaltion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</si>
</sst>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8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Border="1"/>
    <xf numFmtId="3" fontId="1" fillId="0" borderId="0" xfId="0" applyNumberFormat="1" applyFont="1" applyBorder="1"/>
    <xf numFmtId="15" fontId="2" fillId="0" borderId="0" xfId="0" applyNumberFormat="1" applyFont="1"/>
    <xf numFmtId="0" fontId="3" fillId="0" borderId="0" xfId="0" applyFont="1"/>
    <xf numFmtId="0" fontId="1" fillId="0" borderId="0" xfId="0" applyFont="1" applyFill="1" applyBorder="1"/>
    <xf numFmtId="0" fontId="0" fillId="0" borderId="0" xfId="0" applyFill="1"/>
    <xf numFmtId="15" fontId="2" fillId="0" borderId="0" xfId="0" applyNumberFormat="1" applyFont="1" applyFill="1"/>
    <xf numFmtId="3" fontId="1" fillId="0" borderId="0" xfId="0" applyNumberFormat="1" applyFont="1" applyFill="1" applyBorder="1"/>
    <xf numFmtId="0" fontId="2" fillId="0" borderId="0" xfId="0" applyFont="1" applyFill="1"/>
    <xf numFmtId="10" fontId="0" fillId="0" borderId="0" xfId="1" applyNumberFormat="1" applyFont="1"/>
    <xf numFmtId="0" fontId="0" fillId="0" borderId="0" xfId="0" applyAlignment="1">
      <alignment vertical="top"/>
    </xf>
    <xf numFmtId="0" fontId="6" fillId="0" borderId="0" xfId="0" applyFont="1"/>
    <xf numFmtId="0" fontId="0" fillId="0" borderId="0" xfId="0" applyFont="1" applyAlignment="1">
      <alignment vertical="top"/>
    </xf>
    <xf numFmtId="15" fontId="2" fillId="0" borderId="0" xfId="0" applyNumberFormat="1" applyFont="1" applyBorder="1"/>
    <xf numFmtId="0" fontId="0" fillId="0" borderId="4" xfId="0" applyBorder="1"/>
    <xf numFmtId="2" fontId="0" fillId="0" borderId="0" xfId="0" applyNumberFormat="1"/>
    <xf numFmtId="41" fontId="1" fillId="0" borderId="0" xfId="0" applyNumberFormat="1" applyFont="1" applyAlignment="1">
      <alignment horizontal="center"/>
    </xf>
    <xf numFmtId="41" fontId="0" fillId="0" borderId="0" xfId="0" applyNumberFormat="1"/>
    <xf numFmtId="41" fontId="0" fillId="0" borderId="0" xfId="0" applyNumberFormat="1" applyFill="1"/>
    <xf numFmtId="41" fontId="1" fillId="0" borderId="0" xfId="2" applyNumberFormat="1" applyFont="1"/>
    <xf numFmtId="41" fontId="1" fillId="0" borderId="0" xfId="0" applyNumberFormat="1" applyFont="1" applyFill="1"/>
    <xf numFmtId="41" fontId="0" fillId="0" borderId="0" xfId="2" applyNumberFormat="1" applyFont="1"/>
    <xf numFmtId="41" fontId="0" fillId="0" borderId="0" xfId="0" applyNumberFormat="1" applyFont="1" applyFill="1"/>
    <xf numFmtId="41" fontId="0" fillId="0" borderId="0" xfId="2" applyNumberFormat="1" applyFont="1" applyAlignment="1">
      <alignment horizontal="center"/>
    </xf>
    <xf numFmtId="41" fontId="2" fillId="0" borderId="0" xfId="2" applyNumberFormat="1" applyFont="1" applyAlignment="1">
      <alignment horizontal="center"/>
    </xf>
    <xf numFmtId="41" fontId="1" fillId="0" borderId="0" xfId="0" applyNumberFormat="1" applyFont="1"/>
    <xf numFmtId="41" fontId="1" fillId="0" borderId="4" xfId="2" applyNumberFormat="1" applyFont="1" applyBorder="1"/>
    <xf numFmtId="41" fontId="1" fillId="0" borderId="4" xfId="0" applyNumberFormat="1" applyFont="1" applyFill="1" applyBorder="1"/>
    <xf numFmtId="41" fontId="1" fillId="0" borderId="4" xfId="0" applyNumberFormat="1" applyFont="1" applyBorder="1"/>
    <xf numFmtId="41" fontId="0" fillId="0" borderId="4" xfId="0" applyNumberFormat="1" applyBorder="1"/>
    <xf numFmtId="43" fontId="1" fillId="0" borderId="0" xfId="0" applyNumberFormat="1" applyFont="1"/>
    <xf numFmtId="43" fontId="0" fillId="0" borderId="0" xfId="0" applyNumberFormat="1"/>
    <xf numFmtId="41" fontId="2" fillId="0" borderId="0" xfId="0" applyNumberFormat="1" applyFont="1"/>
    <xf numFmtId="41" fontId="0" fillId="0" borderId="0" xfId="0" applyNumberFormat="1" applyBorder="1"/>
    <xf numFmtId="41" fontId="0" fillId="0" borderId="1" xfId="0" applyNumberFormat="1" applyBorder="1"/>
    <xf numFmtId="41" fontId="1" fillId="0" borderId="2" xfId="0" applyNumberFormat="1" applyFont="1" applyBorder="1"/>
    <xf numFmtId="41" fontId="1" fillId="0" borderId="0" xfId="0" applyNumberFormat="1" applyFont="1" applyBorder="1"/>
    <xf numFmtId="41" fontId="0" fillId="0" borderId="0" xfId="0" applyNumberFormat="1" applyFont="1"/>
    <xf numFmtId="41" fontId="0" fillId="0" borderId="0" xfId="0" applyNumberFormat="1" applyAlignment="1">
      <alignment horizontal="center"/>
    </xf>
    <xf numFmtId="41" fontId="0" fillId="0" borderId="0" xfId="0" applyNumberFormat="1" applyFont="1" applyBorder="1"/>
    <xf numFmtId="41" fontId="0" fillId="0" borderId="0" xfId="0" applyNumberFormat="1" applyFont="1" applyFill="1" applyBorder="1"/>
    <xf numFmtId="43" fontId="1" fillId="0" borderId="3" xfId="0" applyNumberFormat="1" applyFont="1" applyBorder="1"/>
    <xf numFmtId="43" fontId="0" fillId="0" borderId="0" xfId="0" applyNumberFormat="1" applyBorder="1"/>
    <xf numFmtId="41" fontId="1" fillId="0" borderId="0" xfId="1" applyNumberFormat="1" applyFont="1"/>
    <xf numFmtId="41" fontId="0" fillId="0" borderId="0" xfId="1" applyNumberFormat="1" applyFont="1"/>
    <xf numFmtId="41" fontId="0" fillId="0" borderId="0" xfId="1" applyNumberFormat="1" applyFont="1" applyFill="1"/>
    <xf numFmtId="41" fontId="0" fillId="0" borderId="0" xfId="1" applyNumberFormat="1" applyFont="1" applyBorder="1"/>
    <xf numFmtId="41" fontId="3" fillId="0" borderId="0" xfId="1" applyNumberFormat="1" applyFont="1"/>
    <xf numFmtId="41" fontId="0" fillId="0" borderId="0" xfId="1" applyNumberFormat="1" applyFont="1" applyFill="1" applyAlignment="1">
      <alignment horizontal="center"/>
    </xf>
    <xf numFmtId="41" fontId="0" fillId="0" borderId="0" xfId="1" applyNumberFormat="1" applyFont="1" applyAlignment="1">
      <alignment horizontal="center"/>
    </xf>
    <xf numFmtId="41" fontId="1" fillId="0" borderId="2" xfId="1" applyNumberFormat="1" applyFont="1" applyBorder="1"/>
    <xf numFmtId="41" fontId="1" fillId="0" borderId="2" xfId="1" applyNumberFormat="1" applyFont="1" applyFill="1" applyBorder="1"/>
    <xf numFmtId="41" fontId="1" fillId="0" borderId="0" xfId="1" applyNumberFormat="1" applyFont="1" applyBorder="1"/>
    <xf numFmtId="41" fontId="0" fillId="0" borderId="0" xfId="1" applyNumberFormat="1" applyFont="1" applyAlignment="1">
      <alignment wrapText="1"/>
    </xf>
    <xf numFmtId="41" fontId="0" fillId="0" borderId="0" xfId="1" applyNumberFormat="1" applyFont="1" applyAlignment="1">
      <alignment horizontal="center" vertical="top"/>
    </xf>
    <xf numFmtId="41" fontId="6" fillId="0" borderId="0" xfId="1" applyNumberFormat="1" applyFont="1" applyBorder="1"/>
    <xf numFmtId="41" fontId="6" fillId="0" borderId="0" xfId="1" applyNumberFormat="1" applyFont="1"/>
    <xf numFmtId="41" fontId="1" fillId="0" borderId="4" xfId="1" applyNumberFormat="1" applyFont="1" applyBorder="1"/>
    <xf numFmtId="41" fontId="1" fillId="0" borderId="0" xfId="1" applyNumberFormat="1" applyFont="1" applyFill="1"/>
    <xf numFmtId="43" fontId="1" fillId="0" borderId="0" xfId="3" applyNumberFormat="1" applyFont="1"/>
    <xf numFmtId="43" fontId="0" fillId="0" borderId="0" xfId="3" applyNumberFormat="1" applyFont="1" applyBorder="1"/>
    <xf numFmtId="43" fontId="0" fillId="0" borderId="0" xfId="3" applyNumberFormat="1" applyFont="1"/>
    <xf numFmtId="164" fontId="0" fillId="0" borderId="0" xfId="0" applyNumberFormat="1" applyFill="1"/>
    <xf numFmtId="164" fontId="1" fillId="0" borderId="0" xfId="0" applyNumberFormat="1" applyFont="1" applyFill="1"/>
    <xf numFmtId="164" fontId="0" fillId="0" borderId="0" xfId="0" applyNumberFormat="1" applyFont="1" applyFill="1"/>
    <xf numFmtId="41" fontId="1" fillId="0" borderId="0" xfId="0" applyNumberFormat="1" applyFont="1" applyFill="1" applyBorder="1"/>
    <xf numFmtId="0" fontId="1" fillId="0" borderId="1" xfId="0" applyFont="1" applyBorder="1" applyAlignment="1">
      <alignment horizontal="left"/>
    </xf>
    <xf numFmtId="0" fontId="7" fillId="0" borderId="0" xfId="0" applyFont="1"/>
    <xf numFmtId="0" fontId="2" fillId="0" borderId="1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" fillId="0" borderId="1" xfId="0" applyFont="1" applyBorder="1"/>
    <xf numFmtId="0" fontId="1" fillId="0" borderId="2" xfId="0" applyFont="1" applyBorder="1"/>
    <xf numFmtId="0" fontId="5" fillId="0" borderId="0" xfId="0" applyFont="1" applyBorder="1"/>
    <xf numFmtId="0" fontId="1" fillId="0" borderId="0" xfId="0" applyFont="1" applyBorder="1"/>
    <xf numFmtId="0" fontId="6" fillId="0" borderId="0" xfId="0" applyFont="1" applyBorder="1"/>
    <xf numFmtId="164" fontId="0" fillId="0" borderId="0" xfId="0" applyNumberFormat="1" applyFont="1"/>
    <xf numFmtId="0" fontId="0" fillId="0" borderId="1" xfId="0" applyFont="1" applyBorder="1"/>
    <xf numFmtId="41" fontId="4" fillId="0" borderId="0" xfId="1" applyNumberFormat="1" applyFont="1"/>
    <xf numFmtId="41" fontId="4" fillId="0" borderId="0" xfId="1" applyNumberFormat="1" applyFont="1" applyFill="1"/>
  </cellXfs>
  <cellStyles count="4">
    <cellStyle name="Comma" xfId="2" builtinId="3"/>
    <cellStyle name="Currency" xfId="3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X60"/>
  <sheetViews>
    <sheetView workbookViewId="0">
      <pane xSplit="1" ySplit="4" topLeftCell="B51" activePane="bottomRight" state="frozen"/>
      <selection pane="topRight" activeCell="B1" sqref="B1"/>
      <selection pane="bottomLeft" activeCell="A6" sqref="A6"/>
      <selection pane="bottomRight" activeCell="A68" sqref="A68"/>
    </sheetView>
  </sheetViews>
  <sheetFormatPr defaultRowHeight="15" x14ac:dyDescent="0.25"/>
  <cols>
    <col min="1" max="1" width="45" customWidth="1"/>
    <col min="2" max="2" width="18.85546875" customWidth="1"/>
    <col min="3" max="7" width="15.28515625" bestFit="1" customWidth="1"/>
    <col min="8" max="9" width="15.28515625" style="10" bestFit="1" customWidth="1"/>
    <col min="10" max="10" width="16.7109375" customWidth="1"/>
  </cols>
  <sheetData>
    <row r="1" spans="1:128" ht="15.75" x14ac:dyDescent="0.25">
      <c r="A1" s="2" t="s">
        <v>49</v>
      </c>
      <c r="B1" s="2"/>
      <c r="D1" s="2"/>
    </row>
    <row r="2" spans="1:128" ht="15.75" x14ac:dyDescent="0.25">
      <c r="A2" s="2" t="s">
        <v>66</v>
      </c>
      <c r="B2" s="2"/>
      <c r="D2" s="2"/>
    </row>
    <row r="3" spans="1:128" ht="15.75" x14ac:dyDescent="0.25">
      <c r="A3" s="2" t="s">
        <v>67</v>
      </c>
      <c r="B3" s="2"/>
      <c r="D3" s="2"/>
    </row>
    <row r="4" spans="1:128" ht="15.75" x14ac:dyDescent="0.25">
      <c r="B4" s="2">
        <v>2012</v>
      </c>
      <c r="C4" s="13">
        <v>2013</v>
      </c>
      <c r="D4" s="2">
        <v>2014</v>
      </c>
      <c r="E4" s="2">
        <v>2015</v>
      </c>
      <c r="F4" s="2">
        <v>2016</v>
      </c>
      <c r="G4" s="2">
        <v>2017</v>
      </c>
      <c r="H4" s="2">
        <v>2018</v>
      </c>
      <c r="I4" s="2">
        <v>2019</v>
      </c>
      <c r="J4" s="11"/>
    </row>
    <row r="5" spans="1:128" x14ac:dyDescent="0.25">
      <c r="A5" s="71" t="s">
        <v>68</v>
      </c>
      <c r="B5" s="21"/>
      <c r="C5" s="22"/>
      <c r="D5" s="21"/>
      <c r="E5" s="22"/>
      <c r="F5" s="22"/>
      <c r="G5" s="22"/>
      <c r="H5" s="23"/>
      <c r="I5" s="23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</row>
    <row r="6" spans="1:128" x14ac:dyDescent="0.25">
      <c r="A6" s="72" t="s">
        <v>69</v>
      </c>
      <c r="B6" s="24">
        <f t="shared" ref="B6:G6" si="0">SUM(B7:B8)</f>
        <v>9033497956</v>
      </c>
      <c r="C6" s="24">
        <f t="shared" si="0"/>
        <v>8633839444</v>
      </c>
      <c r="D6" s="24">
        <f t="shared" si="0"/>
        <v>8437840193</v>
      </c>
      <c r="E6" s="24">
        <f t="shared" si="0"/>
        <v>8237323824</v>
      </c>
      <c r="F6" s="24">
        <f t="shared" si="0"/>
        <v>8066468690</v>
      </c>
      <c r="G6" s="24">
        <f t="shared" si="0"/>
        <v>7735498100</v>
      </c>
      <c r="H6" s="24">
        <f>SUM(H7:H8)</f>
        <v>7438131928</v>
      </c>
      <c r="I6" s="24">
        <f>SUM(I7:I8)</f>
        <v>5207486716</v>
      </c>
      <c r="J6" s="25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</row>
    <row r="7" spans="1:128" x14ac:dyDescent="0.25">
      <c r="A7" t="s">
        <v>0</v>
      </c>
      <c r="B7" s="26">
        <v>9033497956</v>
      </c>
      <c r="C7" s="26">
        <v>8633839444</v>
      </c>
      <c r="D7" s="26">
        <v>8437840193</v>
      </c>
      <c r="E7" s="26">
        <v>8237323824</v>
      </c>
      <c r="F7" s="26">
        <v>8066468690</v>
      </c>
      <c r="G7" s="26">
        <v>7735498100</v>
      </c>
      <c r="H7" s="80">
        <v>7433787884</v>
      </c>
      <c r="I7" s="80">
        <v>5202657623</v>
      </c>
      <c r="J7" s="35"/>
      <c r="K7" s="35" t="e">
        <f t="shared" ref="K7" si="1">#REF!/(#REF!/10)</f>
        <v>#REF!</v>
      </c>
      <c r="L7" s="35" t="e">
        <f t="shared" ref="L7" si="2">#REF!/(#REF!/10)</f>
        <v>#REF!</v>
      </c>
      <c r="M7" s="35" t="e">
        <f t="shared" ref="M7" si="3">#REF!/(#REF!/10)</f>
        <v>#REF!</v>
      </c>
      <c r="N7" s="35" t="e">
        <f t="shared" ref="N7" si="4">#REF!/(#REF!/10)</f>
        <v>#REF!</v>
      </c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</row>
    <row r="8" spans="1:128" x14ac:dyDescent="0.25">
      <c r="A8" t="s">
        <v>63</v>
      </c>
      <c r="B8" s="26"/>
      <c r="C8" s="26"/>
      <c r="D8" s="26"/>
      <c r="E8" s="26"/>
      <c r="F8" s="26"/>
      <c r="G8" s="26"/>
      <c r="H8" s="67">
        <v>4344044</v>
      </c>
      <c r="I8" s="67">
        <v>4829093</v>
      </c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</row>
    <row r="9" spans="1:128" x14ac:dyDescent="0.25">
      <c r="B9" s="26"/>
      <c r="C9" s="26"/>
      <c r="D9" s="26"/>
      <c r="E9" s="26"/>
      <c r="F9" s="26"/>
      <c r="G9" s="26"/>
      <c r="H9" s="67"/>
      <c r="I9" s="67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</row>
    <row r="10" spans="1:128" x14ac:dyDescent="0.25">
      <c r="A10" s="72" t="s">
        <v>70</v>
      </c>
      <c r="B10" s="24">
        <f t="shared" ref="B10:I10" si="5">SUM(B11:B17)</f>
        <v>6115368868</v>
      </c>
      <c r="C10" s="24">
        <f t="shared" si="5"/>
        <v>4908259987</v>
      </c>
      <c r="D10" s="24">
        <f t="shared" si="5"/>
        <v>5896374792</v>
      </c>
      <c r="E10" s="24">
        <f t="shared" si="5"/>
        <v>4441037618</v>
      </c>
      <c r="F10" s="24">
        <f t="shared" si="5"/>
        <v>6011594326</v>
      </c>
      <c r="G10" s="24">
        <f t="shared" si="5"/>
        <v>6333717765</v>
      </c>
      <c r="H10" s="24">
        <f t="shared" si="5"/>
        <v>7606405810</v>
      </c>
      <c r="I10" s="24">
        <f t="shared" si="5"/>
        <v>5255976368</v>
      </c>
      <c r="J10" s="25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</row>
    <row r="11" spans="1:128" x14ac:dyDescent="0.25">
      <c r="A11" s="4" t="s">
        <v>5</v>
      </c>
      <c r="B11" s="26">
        <v>2055157065</v>
      </c>
      <c r="C11" s="26">
        <v>436410006</v>
      </c>
      <c r="D11" s="26">
        <v>1048784643</v>
      </c>
      <c r="E11" s="26">
        <v>543805930</v>
      </c>
      <c r="F11" s="26">
        <v>1412512087</v>
      </c>
      <c r="G11" s="26">
        <v>1173104874</v>
      </c>
      <c r="H11" s="69">
        <v>994355226</v>
      </c>
      <c r="I11" s="69">
        <v>1239681056</v>
      </c>
      <c r="J11" s="27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</row>
    <row r="12" spans="1:128" x14ac:dyDescent="0.25">
      <c r="A12" t="s">
        <v>9</v>
      </c>
      <c r="B12" s="26">
        <v>1712301128</v>
      </c>
      <c r="C12" s="26">
        <v>2139534367</v>
      </c>
      <c r="D12" s="26">
        <v>2996823853</v>
      </c>
      <c r="E12" s="26">
        <v>1931003788</v>
      </c>
      <c r="F12" s="28" t="s">
        <v>8</v>
      </c>
      <c r="G12" s="28" t="s">
        <v>8</v>
      </c>
      <c r="H12" s="67">
        <v>3810057978</v>
      </c>
      <c r="I12" s="67">
        <v>2497692290</v>
      </c>
      <c r="J12" s="23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</row>
    <row r="13" spans="1:128" x14ac:dyDescent="0.25">
      <c r="A13" t="s">
        <v>10</v>
      </c>
      <c r="B13" s="26">
        <v>32391223</v>
      </c>
      <c r="C13" s="26">
        <v>50259396</v>
      </c>
      <c r="D13" s="26">
        <v>66948887</v>
      </c>
      <c r="E13" s="28" t="s">
        <v>8</v>
      </c>
      <c r="F13" s="26">
        <v>2571838589</v>
      </c>
      <c r="G13" s="26">
        <v>3020402695</v>
      </c>
      <c r="H13" s="67"/>
      <c r="I13" s="67"/>
      <c r="J13" s="23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  <c r="DW13" s="22"/>
      <c r="DX13" s="22"/>
    </row>
    <row r="14" spans="1:128" x14ac:dyDescent="0.25">
      <c r="A14" t="s">
        <v>6</v>
      </c>
      <c r="B14" s="26">
        <v>36390838</v>
      </c>
      <c r="C14" s="26">
        <v>103832302</v>
      </c>
      <c r="D14" s="26">
        <v>234282913</v>
      </c>
      <c r="E14" s="26">
        <v>299724913</v>
      </c>
      <c r="F14" s="26">
        <v>320710509</v>
      </c>
      <c r="G14" s="26">
        <v>39776580</v>
      </c>
      <c r="H14" s="67">
        <v>27418311</v>
      </c>
      <c r="I14" s="67">
        <v>166800533</v>
      </c>
      <c r="J14" s="23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2"/>
      <c r="DO14" s="22"/>
      <c r="DP14" s="22"/>
      <c r="DQ14" s="22"/>
      <c r="DR14" s="22"/>
      <c r="DS14" s="22"/>
      <c r="DT14" s="22"/>
      <c r="DU14" s="22"/>
      <c r="DV14" s="22"/>
      <c r="DW14" s="22"/>
      <c r="DX14" s="22"/>
    </row>
    <row r="15" spans="1:128" x14ac:dyDescent="0.25">
      <c r="A15" t="s">
        <v>19</v>
      </c>
      <c r="B15" s="26">
        <v>473672960</v>
      </c>
      <c r="C15" s="26">
        <v>20472960</v>
      </c>
      <c r="D15" s="26">
        <v>1402500</v>
      </c>
      <c r="E15" s="28" t="s">
        <v>8</v>
      </c>
      <c r="F15" s="28" t="s">
        <v>8</v>
      </c>
      <c r="G15" s="28" t="s">
        <v>8</v>
      </c>
      <c r="H15" s="67"/>
      <c r="I15" s="67"/>
      <c r="J15" s="23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</row>
    <row r="16" spans="1:128" x14ac:dyDescent="0.25">
      <c r="A16" t="s">
        <v>11</v>
      </c>
      <c r="B16" s="26">
        <v>1805455654</v>
      </c>
      <c r="C16" s="26">
        <v>2157750956</v>
      </c>
      <c r="D16" s="26">
        <v>1548131996</v>
      </c>
      <c r="E16" s="26">
        <v>1666502987</v>
      </c>
      <c r="F16" s="26">
        <v>1706533141</v>
      </c>
      <c r="G16" s="26">
        <v>1790755001</v>
      </c>
      <c r="H16" s="67">
        <v>2636641805</v>
      </c>
      <c r="I16" s="67">
        <v>1264485317</v>
      </c>
      <c r="J16" s="23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</row>
    <row r="17" spans="1:128" x14ac:dyDescent="0.25">
      <c r="A17" t="s">
        <v>53</v>
      </c>
      <c r="B17" s="28" t="s">
        <v>8</v>
      </c>
      <c r="C17" s="28" t="s">
        <v>8</v>
      </c>
      <c r="D17" s="28" t="s">
        <v>8</v>
      </c>
      <c r="E17" s="28" t="s">
        <v>8</v>
      </c>
      <c r="F17" s="28" t="s">
        <v>8</v>
      </c>
      <c r="G17" s="26">
        <v>309678615</v>
      </c>
      <c r="H17" s="67">
        <v>137932490</v>
      </c>
      <c r="I17" s="67">
        <v>87317172</v>
      </c>
      <c r="J17" s="23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</row>
    <row r="18" spans="1:128" x14ac:dyDescent="0.25">
      <c r="A18" t="s">
        <v>102</v>
      </c>
      <c r="B18" s="26"/>
      <c r="C18" s="26"/>
      <c r="D18" s="26"/>
      <c r="E18" s="26"/>
      <c r="F18" s="26"/>
      <c r="G18" s="26"/>
      <c r="H18" s="67"/>
      <c r="I18" s="67">
        <v>2173277904</v>
      </c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/>
    </row>
    <row r="19" spans="1:128" x14ac:dyDescent="0.25">
      <c r="A19" s="1"/>
      <c r="B19" s="24">
        <f>SUM(B6,B10,B18)</f>
        <v>15148866824</v>
      </c>
      <c r="C19" s="24">
        <f t="shared" ref="C19:I19" si="6">SUM(C6,C10,C18)</f>
        <v>13542099431</v>
      </c>
      <c r="D19" s="24">
        <f t="shared" si="6"/>
        <v>14334214985</v>
      </c>
      <c r="E19" s="24">
        <f t="shared" si="6"/>
        <v>12678361442</v>
      </c>
      <c r="F19" s="24">
        <f t="shared" si="6"/>
        <v>14078063016</v>
      </c>
      <c r="G19" s="24">
        <f t="shared" si="6"/>
        <v>14069215865</v>
      </c>
      <c r="H19" s="24">
        <f t="shared" si="6"/>
        <v>15044537738</v>
      </c>
      <c r="I19" s="24">
        <f t="shared" si="6"/>
        <v>12636740988</v>
      </c>
      <c r="J19" s="25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  <c r="DV19" s="22"/>
      <c r="DW19" s="22"/>
      <c r="DX19" s="22"/>
    </row>
    <row r="20" spans="1:128" x14ac:dyDescent="0.25">
      <c r="B20" s="26"/>
      <c r="C20" s="26"/>
      <c r="D20" s="26"/>
      <c r="E20" s="26"/>
      <c r="F20" s="26"/>
      <c r="G20" s="26"/>
      <c r="H20" s="67"/>
      <c r="I20" s="67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</row>
    <row r="21" spans="1:128" ht="15.75" x14ac:dyDescent="0.25">
      <c r="A21" s="73" t="s">
        <v>71</v>
      </c>
      <c r="B21" s="29"/>
      <c r="C21" s="26"/>
      <c r="D21" s="29"/>
      <c r="E21" s="26"/>
      <c r="F21" s="26"/>
      <c r="G21" s="26"/>
      <c r="H21" s="67"/>
      <c r="I21" s="67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</row>
    <row r="22" spans="1:128" ht="15.75" x14ac:dyDescent="0.25">
      <c r="A22" s="74" t="s">
        <v>72</v>
      </c>
      <c r="B22" s="26"/>
      <c r="C22" s="26"/>
      <c r="D22" s="26"/>
      <c r="E22" s="26"/>
      <c r="F22" s="26"/>
      <c r="G22" s="26"/>
      <c r="H22" s="26"/>
      <c r="I22" s="26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</row>
    <row r="23" spans="1:128" x14ac:dyDescent="0.25">
      <c r="A23" s="72" t="s">
        <v>7</v>
      </c>
      <c r="B23" s="24">
        <f t="shared" ref="B23:F23" si="7">SUM(B24:B28)</f>
        <v>3440268922</v>
      </c>
      <c r="C23" s="24">
        <f t="shared" si="7"/>
        <v>1889281972</v>
      </c>
      <c r="D23" s="24">
        <f t="shared" si="7"/>
        <v>52252784</v>
      </c>
      <c r="E23" s="24">
        <f t="shared" si="7"/>
        <v>249005610</v>
      </c>
      <c r="F23" s="24">
        <f t="shared" si="7"/>
        <v>276490866</v>
      </c>
      <c r="G23" s="24">
        <f>SUM(G24:G29)</f>
        <v>314548431</v>
      </c>
      <c r="H23" s="24">
        <f>SUM(H24:H29)</f>
        <v>53600101</v>
      </c>
      <c r="I23" s="24">
        <f>SUM(I24:I29)</f>
        <v>64482180</v>
      </c>
      <c r="J23" s="25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  <c r="DT23" s="22"/>
      <c r="DU23" s="22"/>
      <c r="DV23" s="22"/>
      <c r="DW23" s="22"/>
      <c r="DX23" s="22"/>
    </row>
    <row r="24" spans="1:128" x14ac:dyDescent="0.25">
      <c r="A24" t="s">
        <v>21</v>
      </c>
      <c r="B24" s="26">
        <v>220000000</v>
      </c>
      <c r="C24" s="28" t="s">
        <v>8</v>
      </c>
      <c r="D24" s="28" t="s">
        <v>8</v>
      </c>
      <c r="E24" s="28" t="s">
        <v>8</v>
      </c>
      <c r="F24" s="28" t="s">
        <v>8</v>
      </c>
      <c r="G24" s="28" t="s">
        <v>8</v>
      </c>
      <c r="H24" s="67">
        <v>0</v>
      </c>
      <c r="I24" s="67"/>
      <c r="J24" s="23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</row>
    <row r="25" spans="1:128" x14ac:dyDescent="0.25">
      <c r="A25" t="s">
        <v>22</v>
      </c>
      <c r="B25" s="26">
        <v>3189544968</v>
      </c>
      <c r="C25" s="26">
        <v>1853910153</v>
      </c>
      <c r="D25" s="26">
        <v>10639173</v>
      </c>
      <c r="E25" s="28">
        <v>0</v>
      </c>
      <c r="F25" s="28">
        <v>0</v>
      </c>
      <c r="G25" s="28">
        <v>0</v>
      </c>
      <c r="H25" s="67">
        <v>0</v>
      </c>
      <c r="I25" s="67"/>
      <c r="J25" s="23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22"/>
      <c r="CZ25" s="22"/>
      <c r="DA25" s="22"/>
      <c r="DB25" s="22"/>
      <c r="DC25" s="22"/>
      <c r="DD25" s="22"/>
      <c r="DE25" s="22"/>
      <c r="DF25" s="22"/>
      <c r="DG25" s="22"/>
      <c r="DH25" s="22"/>
      <c r="DI25" s="22"/>
      <c r="DJ25" s="22"/>
      <c r="DK25" s="22"/>
      <c r="DL25" s="22"/>
      <c r="DM25" s="22"/>
      <c r="DN25" s="22"/>
      <c r="DO25" s="22"/>
      <c r="DP25" s="22"/>
      <c r="DQ25" s="22"/>
      <c r="DR25" s="22"/>
      <c r="DS25" s="22"/>
      <c r="DT25" s="22"/>
      <c r="DU25" s="22"/>
      <c r="DV25" s="22"/>
      <c r="DW25" s="22"/>
      <c r="DX25" s="22"/>
    </row>
    <row r="26" spans="1:128" x14ac:dyDescent="0.25">
      <c r="A26" t="s">
        <v>23</v>
      </c>
      <c r="B26" s="26">
        <v>11957391</v>
      </c>
      <c r="C26" s="26">
        <v>13790271</v>
      </c>
      <c r="D26" s="26">
        <v>16794835</v>
      </c>
      <c r="E26" s="26">
        <v>195114318</v>
      </c>
      <c r="F26" s="28">
        <v>221073673</v>
      </c>
      <c r="G26" s="28">
        <v>263915897</v>
      </c>
      <c r="H26" s="67">
        <v>0</v>
      </c>
      <c r="I26" s="67"/>
      <c r="J26" s="23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  <c r="DU26" s="22"/>
      <c r="DV26" s="22"/>
      <c r="DW26" s="22"/>
      <c r="DX26" s="22"/>
    </row>
    <row r="27" spans="1:128" x14ac:dyDescent="0.25">
      <c r="A27" t="s">
        <v>24</v>
      </c>
      <c r="B27" s="26">
        <v>18766563</v>
      </c>
      <c r="C27" s="28">
        <v>0</v>
      </c>
      <c r="D27" s="28">
        <v>0</v>
      </c>
      <c r="E27" s="26">
        <v>25349708</v>
      </c>
      <c r="F27" s="26">
        <v>25246834</v>
      </c>
      <c r="G27" s="28">
        <v>0</v>
      </c>
      <c r="H27" s="67">
        <v>0</v>
      </c>
      <c r="I27" s="67"/>
      <c r="J27" s="23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</row>
    <row r="28" spans="1:128" x14ac:dyDescent="0.25">
      <c r="A28" t="s">
        <v>50</v>
      </c>
      <c r="B28" s="28" t="s">
        <v>8</v>
      </c>
      <c r="C28" s="26">
        <v>21581548</v>
      </c>
      <c r="D28" s="26">
        <v>24818776</v>
      </c>
      <c r="E28" s="26">
        <v>28541584</v>
      </c>
      <c r="F28" s="26">
        <v>30170359</v>
      </c>
      <c r="G28" s="26">
        <v>30170359</v>
      </c>
      <c r="H28" s="67">
        <v>30170359</v>
      </c>
      <c r="I28" s="67">
        <v>38746442</v>
      </c>
      <c r="J28" s="23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</row>
    <row r="29" spans="1:128" x14ac:dyDescent="0.25">
      <c r="A29" t="s">
        <v>54</v>
      </c>
      <c r="B29" s="28" t="s">
        <v>8</v>
      </c>
      <c r="C29" s="28" t="s">
        <v>8</v>
      </c>
      <c r="D29" s="28" t="s">
        <v>8</v>
      </c>
      <c r="E29" s="28" t="s">
        <v>8</v>
      </c>
      <c r="F29" s="28" t="s">
        <v>8</v>
      </c>
      <c r="G29" s="26">
        <v>20462175</v>
      </c>
      <c r="H29" s="67">
        <v>23429742</v>
      </c>
      <c r="I29" s="67">
        <v>25735738</v>
      </c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</row>
    <row r="30" spans="1:128" x14ac:dyDescent="0.25">
      <c r="B30" s="26"/>
      <c r="C30" s="26"/>
      <c r="D30" s="26"/>
      <c r="E30" s="26"/>
      <c r="F30" s="26"/>
      <c r="G30" s="26"/>
      <c r="H30" s="67"/>
      <c r="I30" s="67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22"/>
    </row>
    <row r="31" spans="1:128" x14ac:dyDescent="0.25">
      <c r="A31" s="72" t="s">
        <v>73</v>
      </c>
      <c r="B31" s="24">
        <f t="shared" ref="B31:I31" si="8">SUM(B32:B43)</f>
        <v>6196547902</v>
      </c>
      <c r="C31" s="24">
        <f t="shared" si="8"/>
        <v>4556301674</v>
      </c>
      <c r="D31" s="24">
        <f t="shared" si="8"/>
        <v>6041565523</v>
      </c>
      <c r="E31" s="24">
        <f t="shared" si="8"/>
        <v>3228723958</v>
      </c>
      <c r="F31" s="24">
        <f t="shared" si="8"/>
        <v>4903303278</v>
      </c>
      <c r="G31" s="24">
        <f t="shared" si="8"/>
        <v>4290625194</v>
      </c>
      <c r="H31" s="24">
        <f t="shared" si="8"/>
        <v>5282076150</v>
      </c>
      <c r="I31" s="24">
        <f t="shared" si="8"/>
        <v>2556219995</v>
      </c>
      <c r="J31" s="25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</row>
    <row r="32" spans="1:128" x14ac:dyDescent="0.25">
      <c r="A32" t="s">
        <v>25</v>
      </c>
      <c r="B32" s="26">
        <v>4506082129</v>
      </c>
      <c r="C32" s="26">
        <v>2850302995</v>
      </c>
      <c r="D32" s="26">
        <v>542649673</v>
      </c>
      <c r="E32" s="28" t="s">
        <v>8</v>
      </c>
      <c r="F32" s="28" t="s">
        <v>8</v>
      </c>
      <c r="G32" s="28" t="s">
        <v>8</v>
      </c>
      <c r="H32" s="28" t="s">
        <v>8</v>
      </c>
      <c r="I32" s="28"/>
      <c r="J32" s="23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</row>
    <row r="33" spans="1:128" x14ac:dyDescent="0.25">
      <c r="A33" t="s">
        <v>26</v>
      </c>
      <c r="B33" s="28" t="s">
        <v>8</v>
      </c>
      <c r="C33" s="28" t="s">
        <v>8</v>
      </c>
      <c r="D33" s="26">
        <v>4806981781</v>
      </c>
      <c r="E33" s="28" t="s">
        <v>8</v>
      </c>
      <c r="F33" s="28" t="s">
        <v>8</v>
      </c>
      <c r="G33" s="28" t="s">
        <v>8</v>
      </c>
      <c r="H33" s="28" t="s">
        <v>8</v>
      </c>
      <c r="I33" s="28"/>
      <c r="J33" s="23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22"/>
    </row>
    <row r="34" spans="1:128" x14ac:dyDescent="0.25">
      <c r="A34" t="s">
        <v>27</v>
      </c>
      <c r="B34" s="26">
        <v>12244497</v>
      </c>
      <c r="C34" s="26">
        <v>12244497</v>
      </c>
      <c r="D34" s="28" t="s">
        <v>8</v>
      </c>
      <c r="E34" s="28" t="s">
        <v>8</v>
      </c>
      <c r="F34" s="28" t="s">
        <v>8</v>
      </c>
      <c r="G34" s="28" t="s">
        <v>8</v>
      </c>
      <c r="H34" s="67">
        <v>137000000</v>
      </c>
      <c r="I34" s="67">
        <v>15000000</v>
      </c>
      <c r="J34" s="23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</row>
    <row r="35" spans="1:128" x14ac:dyDescent="0.25">
      <c r="A35" t="s">
        <v>28</v>
      </c>
      <c r="B35" s="26">
        <v>23693110</v>
      </c>
      <c r="C35" s="26">
        <v>28535300</v>
      </c>
      <c r="D35" s="26">
        <v>93890809</v>
      </c>
      <c r="E35" s="28" t="s">
        <v>8</v>
      </c>
      <c r="F35" s="28" t="s">
        <v>8</v>
      </c>
      <c r="G35" s="28" t="s">
        <v>8</v>
      </c>
      <c r="H35" s="28" t="s">
        <v>8</v>
      </c>
      <c r="I35" s="28"/>
      <c r="J35" s="23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</row>
    <row r="36" spans="1:128" x14ac:dyDescent="0.25">
      <c r="A36" s="4" t="s">
        <v>29</v>
      </c>
      <c r="B36" s="26">
        <v>22732953</v>
      </c>
      <c r="C36" s="26">
        <v>120585847</v>
      </c>
      <c r="D36" s="26">
        <v>86773983</v>
      </c>
      <c r="E36" s="28" t="s">
        <v>8</v>
      </c>
      <c r="F36" s="28" t="s">
        <v>8</v>
      </c>
      <c r="G36" s="28" t="s">
        <v>8</v>
      </c>
      <c r="H36" s="28" t="s">
        <v>8</v>
      </c>
      <c r="I36" s="28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  <c r="DT36" s="22"/>
      <c r="DU36" s="22"/>
      <c r="DV36" s="22"/>
      <c r="DW36" s="22"/>
      <c r="DX36" s="22"/>
    </row>
    <row r="37" spans="1:128" x14ac:dyDescent="0.25">
      <c r="A37" s="4" t="s">
        <v>30</v>
      </c>
      <c r="B37" s="26">
        <v>53797653</v>
      </c>
      <c r="C37" s="26">
        <v>30956023</v>
      </c>
      <c r="D37" s="26">
        <v>12850745</v>
      </c>
      <c r="E37" s="28" t="s">
        <v>8</v>
      </c>
      <c r="F37" s="28" t="s">
        <v>8</v>
      </c>
      <c r="G37" s="28" t="s">
        <v>8</v>
      </c>
      <c r="H37" s="28" t="s">
        <v>8</v>
      </c>
      <c r="I37" s="28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  <c r="DS37" s="22"/>
      <c r="DT37" s="22"/>
      <c r="DU37" s="22"/>
      <c r="DV37" s="22"/>
      <c r="DW37" s="22"/>
      <c r="DX37" s="22"/>
    </row>
    <row r="38" spans="1:128" x14ac:dyDescent="0.25">
      <c r="A38" s="17" t="s">
        <v>31</v>
      </c>
      <c r="B38" s="26">
        <v>220000000</v>
      </c>
      <c r="C38" s="26">
        <v>220000000</v>
      </c>
      <c r="D38" s="28" t="s">
        <v>8</v>
      </c>
      <c r="E38" s="28" t="s">
        <v>8</v>
      </c>
      <c r="F38" s="28" t="s">
        <v>8</v>
      </c>
      <c r="G38" s="28" t="s">
        <v>8</v>
      </c>
      <c r="H38" s="28" t="s">
        <v>8</v>
      </c>
      <c r="I38" s="28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2"/>
      <c r="CX38" s="22"/>
      <c r="CY38" s="22"/>
      <c r="CZ38" s="22"/>
      <c r="DA38" s="22"/>
      <c r="DB38" s="22"/>
      <c r="DC38" s="22"/>
      <c r="DD38" s="22"/>
      <c r="DE38" s="22"/>
      <c r="DF38" s="22"/>
      <c r="DG38" s="22"/>
      <c r="DH38" s="22"/>
      <c r="DI38" s="22"/>
      <c r="DJ38" s="22"/>
      <c r="DK38" s="22"/>
      <c r="DL38" s="22"/>
      <c r="DM38" s="22"/>
      <c r="DN38" s="22"/>
      <c r="DO38" s="22"/>
      <c r="DP38" s="22"/>
      <c r="DQ38" s="22"/>
      <c r="DR38" s="22"/>
      <c r="DS38" s="22"/>
      <c r="DT38" s="22"/>
      <c r="DU38" s="22"/>
      <c r="DV38" s="22"/>
      <c r="DW38" s="22"/>
      <c r="DX38" s="22"/>
    </row>
    <row r="39" spans="1:128" x14ac:dyDescent="0.25">
      <c r="A39" s="4" t="s">
        <v>32</v>
      </c>
      <c r="B39" s="26">
        <v>1323049885</v>
      </c>
      <c r="C39" s="26">
        <v>1249753162</v>
      </c>
      <c r="D39" s="26">
        <v>344224695</v>
      </c>
      <c r="E39" s="28" t="s">
        <v>8</v>
      </c>
      <c r="F39" s="28" t="s">
        <v>8</v>
      </c>
      <c r="G39" s="28" t="s">
        <v>8</v>
      </c>
      <c r="H39" s="28" t="s">
        <v>8</v>
      </c>
      <c r="I39" s="28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  <c r="DS39" s="22"/>
      <c r="DT39" s="22"/>
      <c r="DU39" s="22"/>
      <c r="DV39" s="22"/>
      <c r="DW39" s="22"/>
      <c r="DX39" s="22"/>
    </row>
    <row r="40" spans="1:128" x14ac:dyDescent="0.25">
      <c r="A40" s="4" t="s">
        <v>51</v>
      </c>
      <c r="B40" s="28" t="s">
        <v>8</v>
      </c>
      <c r="C40" s="28" t="s">
        <v>8</v>
      </c>
      <c r="D40" s="28" t="s">
        <v>8</v>
      </c>
      <c r="E40" s="26">
        <v>2516093630</v>
      </c>
      <c r="F40" s="26">
        <v>3353470736</v>
      </c>
      <c r="G40" s="26">
        <v>2989634178</v>
      </c>
      <c r="H40" s="67">
        <v>4551282824</v>
      </c>
      <c r="I40" s="67">
        <v>2438275201</v>
      </c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</row>
    <row r="41" spans="1:128" x14ac:dyDescent="0.25">
      <c r="A41" s="4" t="s">
        <v>52</v>
      </c>
      <c r="B41" s="28" t="s">
        <v>8</v>
      </c>
      <c r="C41" s="28" t="s">
        <v>8</v>
      </c>
      <c r="D41" s="28" t="s">
        <v>8</v>
      </c>
      <c r="E41" s="26">
        <v>381564095</v>
      </c>
      <c r="F41" s="26">
        <v>1038673326</v>
      </c>
      <c r="G41" s="26">
        <v>840463859</v>
      </c>
      <c r="H41" s="67">
        <v>207652667</v>
      </c>
      <c r="I41" s="67">
        <v>64608698</v>
      </c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T41" s="22"/>
      <c r="DU41" s="22"/>
      <c r="DV41" s="22"/>
      <c r="DW41" s="22"/>
      <c r="DX41" s="22"/>
    </row>
    <row r="42" spans="1:128" x14ac:dyDescent="0.25">
      <c r="A42" s="4" t="s">
        <v>33</v>
      </c>
      <c r="B42" s="26">
        <v>8447675</v>
      </c>
      <c r="C42" s="26">
        <v>10748495</v>
      </c>
      <c r="D42" s="26">
        <v>21693837</v>
      </c>
      <c r="E42" s="26">
        <v>23566233</v>
      </c>
      <c r="F42" s="26">
        <v>112659216</v>
      </c>
      <c r="G42" s="26">
        <v>31527157</v>
      </c>
      <c r="H42" s="67">
        <v>386140659</v>
      </c>
      <c r="I42" s="67">
        <v>38336096</v>
      </c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22"/>
      <c r="CU42" s="22"/>
      <c r="CV42" s="22"/>
      <c r="CW42" s="22"/>
      <c r="CX42" s="22"/>
      <c r="CY42" s="22"/>
      <c r="CZ42" s="22"/>
      <c r="DA42" s="22"/>
      <c r="DB42" s="22"/>
      <c r="DC42" s="22"/>
      <c r="DD42" s="22"/>
      <c r="DE42" s="22"/>
      <c r="DF42" s="22"/>
      <c r="DG42" s="22"/>
      <c r="DH42" s="22"/>
      <c r="DI42" s="22"/>
      <c r="DJ42" s="22"/>
      <c r="DK42" s="22"/>
      <c r="DL42" s="22"/>
      <c r="DM42" s="22"/>
      <c r="DN42" s="22"/>
      <c r="DO42" s="22"/>
      <c r="DP42" s="22"/>
      <c r="DQ42" s="22"/>
      <c r="DR42" s="22"/>
      <c r="DS42" s="22"/>
      <c r="DT42" s="22"/>
      <c r="DU42" s="22"/>
      <c r="DV42" s="22"/>
      <c r="DW42" s="22"/>
      <c r="DX42" s="22"/>
    </row>
    <row r="43" spans="1:128" x14ac:dyDescent="0.25">
      <c r="A43" s="4" t="s">
        <v>34</v>
      </c>
      <c r="B43" s="26">
        <v>26500000</v>
      </c>
      <c r="C43" s="26">
        <v>33175355</v>
      </c>
      <c r="D43" s="26">
        <v>132500000</v>
      </c>
      <c r="E43" s="26">
        <v>307500000</v>
      </c>
      <c r="F43" s="26">
        <v>398500000</v>
      </c>
      <c r="G43" s="26">
        <v>429000000</v>
      </c>
      <c r="H43" s="67">
        <v>0</v>
      </c>
      <c r="I43" s="67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</row>
    <row r="44" spans="1:128" x14ac:dyDescent="0.25">
      <c r="A44" s="4"/>
      <c r="B44" s="26"/>
      <c r="C44" s="26"/>
      <c r="D44" s="26"/>
      <c r="E44" s="26"/>
      <c r="F44" s="26"/>
      <c r="G44" s="26"/>
      <c r="H44" s="67"/>
      <c r="I44" s="67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  <c r="DU44" s="22"/>
      <c r="DV44" s="22"/>
      <c r="DW44" s="22"/>
      <c r="DX44" s="22"/>
    </row>
    <row r="45" spans="1:128" x14ac:dyDescent="0.25">
      <c r="A45" s="1"/>
      <c r="B45" s="24">
        <f t="shared" ref="B45:I45" si="9">SUM(B31,B23)</f>
        <v>9636816824</v>
      </c>
      <c r="C45" s="24">
        <f t="shared" si="9"/>
        <v>6445583646</v>
      </c>
      <c r="D45" s="24">
        <f t="shared" si="9"/>
        <v>6093818307</v>
      </c>
      <c r="E45" s="24">
        <f t="shared" si="9"/>
        <v>3477729568</v>
      </c>
      <c r="F45" s="24">
        <f t="shared" si="9"/>
        <v>5179794144</v>
      </c>
      <c r="G45" s="24">
        <f t="shared" si="9"/>
        <v>4605173625</v>
      </c>
      <c r="H45" s="24">
        <f t="shared" si="9"/>
        <v>5335676251</v>
      </c>
      <c r="I45" s="24">
        <f t="shared" si="9"/>
        <v>2620702175</v>
      </c>
      <c r="J45" s="25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  <c r="DS45" s="22"/>
      <c r="DT45" s="22"/>
      <c r="DU45" s="22"/>
      <c r="DV45" s="22"/>
      <c r="DW45" s="22"/>
      <c r="DX45" s="22"/>
    </row>
    <row r="46" spans="1:128" x14ac:dyDescent="0.25">
      <c r="A46" s="1"/>
      <c r="B46" s="24"/>
      <c r="C46" s="24"/>
      <c r="D46" s="24"/>
      <c r="E46" s="24"/>
      <c r="F46" s="24"/>
      <c r="G46" s="24"/>
      <c r="H46" s="68"/>
      <c r="I46" s="68"/>
      <c r="J46" s="22"/>
      <c r="K46" s="30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/>
      <c r="DT46" s="22"/>
      <c r="DU46" s="22"/>
      <c r="DV46" s="22"/>
      <c r="DW46" s="22"/>
      <c r="DX46" s="22"/>
    </row>
    <row r="47" spans="1:128" x14ac:dyDescent="0.25">
      <c r="A47" s="1"/>
      <c r="B47" s="24"/>
      <c r="C47" s="24"/>
      <c r="D47" s="24"/>
      <c r="E47" s="24"/>
      <c r="F47" s="24"/>
      <c r="G47" s="24"/>
      <c r="H47" s="68"/>
      <c r="I47" s="68"/>
      <c r="J47" s="22"/>
      <c r="K47" s="30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  <c r="DT47" s="22"/>
      <c r="DU47" s="22"/>
      <c r="DV47" s="22"/>
      <c r="DW47" s="22"/>
      <c r="DX47" s="22"/>
    </row>
    <row r="48" spans="1:128" x14ac:dyDescent="0.25">
      <c r="A48" s="72" t="s">
        <v>74</v>
      </c>
      <c r="B48" s="24">
        <f>SUM(B49:B51)</f>
        <v>5457136919</v>
      </c>
      <c r="C48" s="24">
        <f t="shared" ref="C48:G48" si="10">SUM(C49:C51)</f>
        <v>7009974033</v>
      </c>
      <c r="D48" s="24">
        <f t="shared" si="10"/>
        <v>8240396678</v>
      </c>
      <c r="E48" s="24">
        <f t="shared" si="10"/>
        <v>9200631874</v>
      </c>
      <c r="F48" s="24">
        <f t="shared" si="10"/>
        <v>8898268872</v>
      </c>
      <c r="G48" s="24">
        <f t="shared" si="10"/>
        <v>9464042240</v>
      </c>
      <c r="H48" s="24">
        <f>SUM(H49:H51)</f>
        <v>9708861487</v>
      </c>
      <c r="I48" s="24">
        <f>SUM(I49:I51)</f>
        <v>10016038813</v>
      </c>
      <c r="J48" s="25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  <c r="DS48" s="22"/>
      <c r="DT48" s="22"/>
      <c r="DU48" s="22"/>
      <c r="DV48" s="22"/>
      <c r="DW48" s="22"/>
      <c r="DX48" s="22"/>
    </row>
    <row r="49" spans="1:128" x14ac:dyDescent="0.25">
      <c r="A49" t="s">
        <v>1</v>
      </c>
      <c r="B49" s="26">
        <v>3058494900</v>
      </c>
      <c r="C49" s="26">
        <v>3440806760</v>
      </c>
      <c r="D49" s="26">
        <v>3612847090</v>
      </c>
      <c r="E49" s="26">
        <v>3612847090</v>
      </c>
      <c r="F49" s="26">
        <v>3612847090</v>
      </c>
      <c r="G49" s="26">
        <v>3612847090</v>
      </c>
      <c r="H49" s="67">
        <v>3612847090</v>
      </c>
      <c r="I49" s="67">
        <v>3974131790</v>
      </c>
      <c r="J49" s="23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2"/>
      <c r="DN49" s="22"/>
      <c r="DO49" s="22"/>
      <c r="DP49" s="22"/>
      <c r="DQ49" s="22"/>
      <c r="DR49" s="22"/>
      <c r="DS49" s="22"/>
      <c r="DT49" s="22"/>
      <c r="DU49" s="22"/>
      <c r="DV49" s="22"/>
      <c r="DW49" s="22"/>
      <c r="DX49" s="22"/>
    </row>
    <row r="50" spans="1:128" x14ac:dyDescent="0.25">
      <c r="A50" t="s">
        <v>20</v>
      </c>
      <c r="B50" s="26">
        <v>440000000</v>
      </c>
      <c r="C50" s="26">
        <v>277688140</v>
      </c>
      <c r="D50" s="26">
        <v>325647810</v>
      </c>
      <c r="E50" s="26">
        <v>325647810</v>
      </c>
      <c r="F50" s="26">
        <v>325647810</v>
      </c>
      <c r="G50" s="26">
        <v>325647810</v>
      </c>
      <c r="H50" s="67">
        <v>325647810</v>
      </c>
      <c r="I50" s="67"/>
      <c r="J50" s="23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  <c r="DV50" s="22"/>
      <c r="DW50" s="22"/>
      <c r="DX50" s="22"/>
    </row>
    <row r="51" spans="1:128" x14ac:dyDescent="0.25">
      <c r="A51" t="s">
        <v>2</v>
      </c>
      <c r="B51" s="26">
        <v>1958642019</v>
      </c>
      <c r="C51" s="26">
        <v>3291479133</v>
      </c>
      <c r="D51" s="26">
        <v>4301901778</v>
      </c>
      <c r="E51" s="26">
        <v>5262136974</v>
      </c>
      <c r="F51" s="26">
        <v>4959773972</v>
      </c>
      <c r="G51" s="26">
        <v>5525547340</v>
      </c>
      <c r="H51" s="67">
        <v>5770366587</v>
      </c>
      <c r="I51" s="67">
        <v>6041907023</v>
      </c>
      <c r="J51" s="23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  <c r="DV51" s="22"/>
      <c r="DW51" s="22"/>
      <c r="DX51" s="22"/>
    </row>
    <row r="52" spans="1:128" x14ac:dyDescent="0.25">
      <c r="B52" s="26"/>
      <c r="C52" s="26"/>
      <c r="D52" s="26"/>
      <c r="E52" s="26"/>
      <c r="F52" s="26"/>
      <c r="G52" s="26"/>
      <c r="H52" s="67"/>
      <c r="I52" s="67"/>
      <c r="J52" s="23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  <c r="DV52" s="22"/>
      <c r="DW52" s="22"/>
      <c r="DX52" s="22"/>
    </row>
    <row r="53" spans="1:128" x14ac:dyDescent="0.25">
      <c r="A53" s="72" t="s">
        <v>75</v>
      </c>
      <c r="B53" s="26">
        <v>54913081</v>
      </c>
      <c r="C53" s="26">
        <v>86541752</v>
      </c>
      <c r="D53" s="28">
        <v>0</v>
      </c>
      <c r="E53" s="28">
        <v>0</v>
      </c>
      <c r="F53" s="28">
        <v>0</v>
      </c>
      <c r="G53" s="28">
        <v>0</v>
      </c>
      <c r="H53" s="67"/>
      <c r="I53" s="67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  <c r="DW53" s="22"/>
      <c r="DX53" s="22"/>
    </row>
    <row r="54" spans="1:128" x14ac:dyDescent="0.25">
      <c r="A54" s="1"/>
      <c r="B54" s="24"/>
      <c r="C54" s="24"/>
      <c r="D54" s="24"/>
      <c r="E54" s="24"/>
      <c r="F54" s="24"/>
      <c r="G54" s="24"/>
      <c r="H54" s="68"/>
      <c r="I54" s="68"/>
      <c r="J54" s="22"/>
      <c r="K54" s="30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  <c r="DS54" s="22"/>
      <c r="DT54" s="22"/>
      <c r="DU54" s="22"/>
      <c r="DV54" s="22"/>
      <c r="DW54" s="22"/>
      <c r="DX54" s="22"/>
    </row>
    <row r="55" spans="1:128" x14ac:dyDescent="0.25">
      <c r="A55" s="1"/>
      <c r="B55" s="24"/>
      <c r="C55" s="24"/>
      <c r="D55" s="24"/>
      <c r="E55" s="24"/>
      <c r="F55" s="24"/>
      <c r="G55" s="24"/>
      <c r="H55" s="68"/>
      <c r="I55" s="68"/>
      <c r="J55" s="22"/>
      <c r="K55" s="30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/>
      <c r="DH55" s="22"/>
      <c r="DI55" s="22"/>
      <c r="DJ55" s="22"/>
      <c r="DK55" s="22"/>
      <c r="DL55" s="22"/>
      <c r="DM55" s="22"/>
      <c r="DN55" s="22"/>
      <c r="DO55" s="22"/>
      <c r="DP55" s="22"/>
      <c r="DQ55" s="22"/>
      <c r="DR55" s="22"/>
      <c r="DS55" s="22"/>
      <c r="DT55" s="22"/>
      <c r="DU55" s="22"/>
      <c r="DV55" s="22"/>
      <c r="DW55" s="22"/>
      <c r="DX55" s="22"/>
    </row>
    <row r="56" spans="1:128" x14ac:dyDescent="0.25">
      <c r="A56" s="1"/>
      <c r="B56" s="24"/>
      <c r="C56" s="24"/>
      <c r="D56" s="24"/>
      <c r="E56" s="24"/>
      <c r="F56" s="24"/>
      <c r="G56" s="24"/>
      <c r="H56" s="68"/>
      <c r="I56" s="68"/>
      <c r="J56" s="22"/>
      <c r="K56" s="30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  <c r="DL56" s="22"/>
      <c r="DM56" s="22"/>
      <c r="DN56" s="22"/>
      <c r="DO56" s="22"/>
      <c r="DP56" s="22"/>
      <c r="DQ56" s="22"/>
      <c r="DR56" s="22"/>
      <c r="DS56" s="22"/>
      <c r="DT56" s="22"/>
      <c r="DU56" s="22"/>
      <c r="DV56" s="22"/>
      <c r="DW56" s="22"/>
      <c r="DX56" s="22"/>
    </row>
    <row r="57" spans="1:128" s="19" customFormat="1" ht="15.75" thickBot="1" x14ac:dyDescent="0.3">
      <c r="A57" s="78"/>
      <c r="B57" s="31">
        <f>SUM(B45,B48,B53)</f>
        <v>15148866824</v>
      </c>
      <c r="C57" s="31">
        <f t="shared" ref="C57:I57" si="11">SUM(C45,C48,C53)</f>
        <v>13542099431</v>
      </c>
      <c r="D57" s="31">
        <f t="shared" si="11"/>
        <v>14334214985</v>
      </c>
      <c r="E57" s="31">
        <f t="shared" si="11"/>
        <v>12678361442</v>
      </c>
      <c r="F57" s="31">
        <f t="shared" si="11"/>
        <v>14078063016</v>
      </c>
      <c r="G57" s="31">
        <f t="shared" si="11"/>
        <v>14069215865</v>
      </c>
      <c r="H57" s="31">
        <f t="shared" si="11"/>
        <v>15044537738</v>
      </c>
      <c r="I57" s="31">
        <f t="shared" si="11"/>
        <v>12636740988</v>
      </c>
      <c r="J57" s="32"/>
      <c r="K57" s="33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  <c r="BK57" s="34"/>
      <c r="BL57" s="34"/>
      <c r="BM57" s="34"/>
      <c r="BN57" s="34"/>
      <c r="BO57" s="34"/>
      <c r="BP57" s="34"/>
      <c r="BQ57" s="34"/>
      <c r="BR57" s="34"/>
      <c r="BS57" s="34"/>
      <c r="BT57" s="34"/>
      <c r="BU57" s="34"/>
      <c r="BV57" s="34"/>
      <c r="BW57" s="34"/>
      <c r="BX57" s="34"/>
      <c r="BY57" s="34"/>
      <c r="BZ57" s="34"/>
      <c r="CA57" s="34"/>
      <c r="CB57" s="34"/>
      <c r="CC57" s="34"/>
      <c r="CD57" s="34"/>
      <c r="CE57" s="34"/>
      <c r="CF57" s="34"/>
      <c r="CG57" s="34"/>
      <c r="CH57" s="34"/>
      <c r="CI57" s="34"/>
      <c r="CJ57" s="34"/>
      <c r="CK57" s="34"/>
      <c r="CL57" s="34"/>
      <c r="CM57" s="34"/>
      <c r="CN57" s="34"/>
      <c r="CO57" s="34"/>
      <c r="CP57" s="34"/>
      <c r="CQ57" s="34"/>
      <c r="CR57" s="34"/>
      <c r="CS57" s="34"/>
      <c r="CT57" s="34"/>
      <c r="CU57" s="34"/>
      <c r="CV57" s="34"/>
      <c r="CW57" s="34"/>
      <c r="CX57" s="34"/>
      <c r="CY57" s="34"/>
      <c r="CZ57" s="34"/>
      <c r="DA57" s="34"/>
      <c r="DB57" s="34"/>
      <c r="DC57" s="34"/>
      <c r="DD57" s="34"/>
      <c r="DE57" s="34"/>
      <c r="DF57" s="34"/>
      <c r="DG57" s="34"/>
      <c r="DH57" s="34"/>
      <c r="DI57" s="34"/>
      <c r="DJ57" s="34"/>
      <c r="DK57" s="34"/>
      <c r="DL57" s="34"/>
      <c r="DM57" s="34"/>
      <c r="DN57" s="34"/>
      <c r="DO57" s="34"/>
      <c r="DP57" s="34"/>
      <c r="DQ57" s="34"/>
      <c r="DR57" s="34"/>
      <c r="DS57" s="34"/>
      <c r="DT57" s="34"/>
      <c r="DU57" s="34"/>
      <c r="DV57" s="34"/>
      <c r="DW57" s="34"/>
      <c r="DX57" s="34"/>
    </row>
    <row r="58" spans="1:128" ht="15.75" thickTop="1" x14ac:dyDescent="0.25"/>
    <row r="59" spans="1:128" s="36" customFormat="1" x14ac:dyDescent="0.25">
      <c r="A59" s="75" t="s">
        <v>76</v>
      </c>
      <c r="B59" s="35">
        <f t="shared" ref="B59:H59" si="12">B48/(B49/10)</f>
        <v>17.842556870047421</v>
      </c>
      <c r="C59" s="35">
        <f t="shared" si="12"/>
        <v>20.373053536432835</v>
      </c>
      <c r="D59" s="35">
        <f t="shared" si="12"/>
        <v>22.808595195762909</v>
      </c>
      <c r="E59" s="35">
        <f t="shared" si="12"/>
        <v>25.46643033818517</v>
      </c>
      <c r="F59" s="35">
        <f t="shared" si="12"/>
        <v>24.629519739790592</v>
      </c>
      <c r="G59" s="35">
        <f t="shared" si="12"/>
        <v>26.195523929577657</v>
      </c>
      <c r="H59" s="35">
        <f t="shared" si="12"/>
        <v>26.873159159913406</v>
      </c>
      <c r="I59" s="35">
        <f t="shared" ref="I59" si="13">I48/(I49/10)</f>
        <v>25.20308671746389</v>
      </c>
    </row>
    <row r="60" spans="1:128" x14ac:dyDescent="0.25">
      <c r="A60" s="75" t="s">
        <v>77</v>
      </c>
      <c r="B60" s="22">
        <f>B49/10</f>
        <v>305849490</v>
      </c>
      <c r="C60" s="22">
        <f t="shared" ref="C60:H60" si="14">C49/10</f>
        <v>344080676</v>
      </c>
      <c r="D60" s="22">
        <f t="shared" si="14"/>
        <v>361284709</v>
      </c>
      <c r="E60" s="22">
        <f t="shared" si="14"/>
        <v>361284709</v>
      </c>
      <c r="F60" s="22">
        <f t="shared" si="14"/>
        <v>361284709</v>
      </c>
      <c r="G60" s="22">
        <f t="shared" si="14"/>
        <v>361284709</v>
      </c>
      <c r="H60" s="22">
        <f t="shared" si="14"/>
        <v>361284709</v>
      </c>
      <c r="I60" s="22">
        <f t="shared" ref="I60" si="15">I49/10</f>
        <v>397413179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E49"/>
  <sheetViews>
    <sheetView workbookViewId="0">
      <pane xSplit="1" ySplit="4" topLeftCell="B11" activePane="bottomRight" state="frozen"/>
      <selection pane="topRight" activeCell="B1" sqref="B1"/>
      <selection pane="bottomLeft" activeCell="A6" sqref="A6"/>
      <selection pane="bottomRight" activeCell="J24" sqref="J24"/>
    </sheetView>
  </sheetViews>
  <sheetFormatPr defaultRowHeight="15" x14ac:dyDescent="0.25"/>
  <cols>
    <col min="1" max="1" width="42.5703125" customWidth="1"/>
    <col min="2" max="3" width="15.28515625" bestFit="1" customWidth="1"/>
    <col min="4" max="4" width="14.28515625" bestFit="1" customWidth="1"/>
    <col min="5" max="9" width="15.28515625" bestFit="1" customWidth="1"/>
    <col min="10" max="10" width="15.42578125" customWidth="1"/>
  </cols>
  <sheetData>
    <row r="1" spans="1:31" ht="15.75" x14ac:dyDescent="0.25">
      <c r="A1" s="2" t="s">
        <v>49</v>
      </c>
      <c r="B1" s="2"/>
      <c r="C1" s="2"/>
      <c r="D1" s="2"/>
      <c r="E1" s="2"/>
      <c r="F1" s="2"/>
    </row>
    <row r="2" spans="1:31" ht="15.75" x14ac:dyDescent="0.25">
      <c r="A2" s="2" t="s">
        <v>78</v>
      </c>
      <c r="B2" s="2"/>
      <c r="C2" s="2"/>
      <c r="D2" s="2"/>
      <c r="E2" s="2"/>
      <c r="F2" s="2"/>
    </row>
    <row r="3" spans="1:31" ht="15.75" x14ac:dyDescent="0.25">
      <c r="A3" s="2" t="s">
        <v>67</v>
      </c>
      <c r="B3" s="2"/>
      <c r="C3" s="2"/>
      <c r="D3" s="2"/>
      <c r="E3" s="2"/>
      <c r="F3" s="2"/>
    </row>
    <row r="4" spans="1:31" ht="15.75" x14ac:dyDescent="0.25">
      <c r="A4" s="2"/>
      <c r="B4" s="2">
        <v>2012</v>
      </c>
      <c r="C4" s="2">
        <v>2013</v>
      </c>
      <c r="D4" s="2">
        <v>2014</v>
      </c>
      <c r="E4" s="2">
        <v>2015</v>
      </c>
      <c r="F4" s="2">
        <v>2016</v>
      </c>
      <c r="G4" s="2">
        <v>2017</v>
      </c>
      <c r="H4" s="2">
        <v>2018</v>
      </c>
      <c r="I4" s="2">
        <v>2019</v>
      </c>
      <c r="J4" s="7"/>
    </row>
    <row r="5" spans="1:31" ht="15.75" x14ac:dyDescent="0.25">
      <c r="B5" s="22"/>
      <c r="C5" s="37"/>
      <c r="D5" s="37"/>
      <c r="E5" s="37"/>
      <c r="F5" s="37"/>
      <c r="G5" s="37"/>
      <c r="H5" s="37"/>
      <c r="I5" s="37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</row>
    <row r="6" spans="1:31" x14ac:dyDescent="0.25">
      <c r="A6" s="75" t="s">
        <v>79</v>
      </c>
      <c r="B6" s="22">
        <v>10347960769</v>
      </c>
      <c r="C6" s="22">
        <v>10249769348</v>
      </c>
      <c r="D6" s="22">
        <v>7413311440</v>
      </c>
      <c r="E6" s="22">
        <v>12153245830</v>
      </c>
      <c r="F6" s="22">
        <v>16767902262</v>
      </c>
      <c r="G6" s="22">
        <v>10034160075</v>
      </c>
      <c r="H6" s="22">
        <v>12098317383</v>
      </c>
      <c r="I6" s="22">
        <v>8351115955</v>
      </c>
      <c r="J6" s="38"/>
      <c r="K6" s="38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</row>
    <row r="7" spans="1:31" x14ac:dyDescent="0.25">
      <c r="A7" t="s">
        <v>80</v>
      </c>
      <c r="B7" s="22">
        <v>7914599266</v>
      </c>
      <c r="C7" s="39">
        <v>7910716460</v>
      </c>
      <c r="D7" s="39">
        <v>6395903550</v>
      </c>
      <c r="E7" s="39">
        <v>9060596823</v>
      </c>
      <c r="F7" s="39">
        <v>12308944446</v>
      </c>
      <c r="G7" s="39">
        <v>7784511206</v>
      </c>
      <c r="H7" s="39">
        <v>9821601506</v>
      </c>
      <c r="I7" s="39">
        <v>6638542490</v>
      </c>
      <c r="J7" s="38"/>
      <c r="K7" s="38"/>
      <c r="L7" s="38"/>
      <c r="M7" s="38"/>
      <c r="N7" s="38"/>
      <c r="O7" s="3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</row>
    <row r="8" spans="1:31" x14ac:dyDescent="0.25">
      <c r="A8" s="75" t="s">
        <v>3</v>
      </c>
      <c r="B8" s="40">
        <f>B6-B7</f>
        <v>2433361503</v>
      </c>
      <c r="C8" s="40">
        <f t="shared" ref="C8:G8" si="0">C6-C7</f>
        <v>2339052888</v>
      </c>
      <c r="D8" s="40">
        <f t="shared" si="0"/>
        <v>1017407890</v>
      </c>
      <c r="E8" s="40">
        <f t="shared" si="0"/>
        <v>3092649007</v>
      </c>
      <c r="F8" s="40">
        <f t="shared" si="0"/>
        <v>4458957816</v>
      </c>
      <c r="G8" s="40">
        <f t="shared" si="0"/>
        <v>2249648869</v>
      </c>
      <c r="H8" s="40">
        <f>H6-H7</f>
        <v>2276715877</v>
      </c>
      <c r="I8" s="40">
        <f>I6-I7</f>
        <v>1712573465</v>
      </c>
      <c r="J8" s="41"/>
      <c r="K8" s="38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</row>
    <row r="9" spans="1:31" x14ac:dyDescent="0.25">
      <c r="A9" s="1"/>
      <c r="B9" s="30"/>
      <c r="C9" s="30"/>
      <c r="D9" s="30"/>
      <c r="E9" s="30"/>
      <c r="F9" s="30"/>
      <c r="G9" s="30"/>
      <c r="H9" s="30"/>
      <c r="I9" s="30"/>
      <c r="J9" s="38"/>
      <c r="K9" s="38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</row>
    <row r="10" spans="1:31" x14ac:dyDescent="0.25">
      <c r="A10" s="75" t="s">
        <v>81</v>
      </c>
      <c r="B10" s="30"/>
      <c r="C10" s="30"/>
      <c r="D10" s="30"/>
      <c r="E10" s="30"/>
      <c r="F10" s="30"/>
      <c r="G10" s="30"/>
      <c r="H10" s="30"/>
      <c r="I10" s="30"/>
      <c r="J10" s="38"/>
      <c r="K10" s="38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</row>
    <row r="11" spans="1:31" x14ac:dyDescent="0.25">
      <c r="A11" s="4" t="s">
        <v>35</v>
      </c>
      <c r="B11" s="22">
        <v>700000</v>
      </c>
      <c r="C11" s="22">
        <v>5200132</v>
      </c>
      <c r="D11" s="42">
        <v>36434169</v>
      </c>
      <c r="E11" s="42">
        <v>24303735</v>
      </c>
      <c r="F11" s="42">
        <v>25539444</v>
      </c>
      <c r="G11" s="42">
        <v>6407342</v>
      </c>
      <c r="H11" s="42">
        <v>3297679</v>
      </c>
      <c r="I11" s="42">
        <v>61374764</v>
      </c>
      <c r="J11" s="38"/>
      <c r="K11" s="38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</row>
    <row r="12" spans="1:31" x14ac:dyDescent="0.25">
      <c r="A12" t="s">
        <v>12</v>
      </c>
      <c r="B12" s="22">
        <v>142480706</v>
      </c>
      <c r="C12" s="42">
        <v>206349122</v>
      </c>
      <c r="D12" s="22">
        <v>79786024</v>
      </c>
      <c r="E12" s="22">
        <v>334223838</v>
      </c>
      <c r="F12" s="22">
        <v>444621549</v>
      </c>
      <c r="G12" s="22">
        <v>107638353</v>
      </c>
      <c r="H12" s="22">
        <v>119619496</v>
      </c>
      <c r="I12" s="22">
        <v>187976973</v>
      </c>
      <c r="J12" s="38"/>
      <c r="K12" s="38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</row>
    <row r="13" spans="1:31" x14ac:dyDescent="0.25">
      <c r="A13" s="4" t="s">
        <v>55</v>
      </c>
      <c r="B13" s="43" t="s">
        <v>8</v>
      </c>
      <c r="C13" s="43" t="s">
        <v>8</v>
      </c>
      <c r="D13" s="22">
        <v>64000</v>
      </c>
      <c r="E13" s="43" t="s">
        <v>8</v>
      </c>
      <c r="F13" s="43" t="s">
        <v>8</v>
      </c>
      <c r="G13" s="43" t="s">
        <v>8</v>
      </c>
      <c r="H13" s="43">
        <v>0</v>
      </c>
      <c r="I13" s="43"/>
      <c r="J13" s="38"/>
      <c r="K13" s="38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</row>
    <row r="14" spans="1:31" x14ac:dyDescent="0.25">
      <c r="A14" s="75" t="s">
        <v>4</v>
      </c>
      <c r="B14" s="40">
        <f t="shared" ref="B14:I14" si="1">B8+B11-SUM(B12,B13)</f>
        <v>2291580797</v>
      </c>
      <c r="C14" s="40">
        <f t="shared" si="1"/>
        <v>2137903898</v>
      </c>
      <c r="D14" s="40">
        <f t="shared" si="1"/>
        <v>973992035</v>
      </c>
      <c r="E14" s="40">
        <f t="shared" si="1"/>
        <v>2782728904</v>
      </c>
      <c r="F14" s="40">
        <f t="shared" si="1"/>
        <v>4039875711</v>
      </c>
      <c r="G14" s="40">
        <f t="shared" si="1"/>
        <v>2148417858</v>
      </c>
      <c r="H14" s="40">
        <f t="shared" si="1"/>
        <v>2160394060</v>
      </c>
      <c r="I14" s="40">
        <f t="shared" si="1"/>
        <v>1585971256</v>
      </c>
      <c r="J14" s="41"/>
      <c r="K14" s="38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</row>
    <row r="15" spans="1:31" x14ac:dyDescent="0.25">
      <c r="A15" s="76" t="s">
        <v>82</v>
      </c>
      <c r="B15" s="22"/>
      <c r="C15" s="30"/>
      <c r="D15" s="30"/>
      <c r="E15" s="30"/>
      <c r="F15" s="41"/>
      <c r="G15" s="41"/>
      <c r="H15" s="41"/>
      <c r="I15" s="41"/>
      <c r="J15" s="38"/>
      <c r="K15" s="38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</row>
    <row r="16" spans="1:31" x14ac:dyDescent="0.25">
      <c r="A16" s="4" t="s">
        <v>36</v>
      </c>
      <c r="B16" s="22">
        <v>21440084</v>
      </c>
      <c r="C16" s="42">
        <v>8024640</v>
      </c>
      <c r="D16" s="42">
        <v>2407062</v>
      </c>
      <c r="E16" s="42">
        <v>48119694</v>
      </c>
      <c r="F16" s="44">
        <v>49279548</v>
      </c>
      <c r="G16" s="44">
        <v>49204217</v>
      </c>
      <c r="H16" s="44">
        <v>109957794</v>
      </c>
      <c r="I16" s="44">
        <v>56853005</v>
      </c>
      <c r="J16" s="38"/>
      <c r="K16" s="38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 spans="1:31" x14ac:dyDescent="0.25">
      <c r="A17" t="s">
        <v>13</v>
      </c>
      <c r="B17" s="42">
        <v>32389761</v>
      </c>
      <c r="C17" s="22">
        <v>118044073</v>
      </c>
      <c r="D17" s="42">
        <v>108836414</v>
      </c>
      <c r="E17" s="42">
        <v>79209689</v>
      </c>
      <c r="F17" s="44">
        <v>129166287</v>
      </c>
      <c r="G17" s="44">
        <v>86970802</v>
      </c>
      <c r="H17" s="44">
        <v>230184299</v>
      </c>
      <c r="I17" s="44">
        <v>154810272</v>
      </c>
      <c r="J17" s="45"/>
      <c r="K17" s="38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</row>
    <row r="18" spans="1:31" x14ac:dyDescent="0.25">
      <c r="A18" t="s">
        <v>14</v>
      </c>
      <c r="B18" s="42">
        <v>614984331</v>
      </c>
      <c r="C18" s="42">
        <v>247970328</v>
      </c>
      <c r="D18" s="42">
        <v>121305654</v>
      </c>
      <c r="E18" s="42">
        <v>134569937</v>
      </c>
      <c r="F18" s="42">
        <v>183098007</v>
      </c>
      <c r="G18" s="44">
        <v>134550232</v>
      </c>
      <c r="H18" s="44">
        <v>209869923</v>
      </c>
      <c r="I18" s="44">
        <v>245698659</v>
      </c>
      <c r="J18" s="45"/>
      <c r="K18" s="38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</row>
    <row r="19" spans="1:31" s="1" customFormat="1" x14ac:dyDescent="0.25">
      <c r="B19" s="30">
        <f>-B16+B17-B18</f>
        <v>-604034654</v>
      </c>
      <c r="C19" s="30">
        <f>-C16+C17-C18</f>
        <v>-137950895</v>
      </c>
      <c r="D19" s="30">
        <f>D16+D17-D18</f>
        <v>-10062178</v>
      </c>
      <c r="E19" s="30">
        <f>E16+E17-E18</f>
        <v>-7240554</v>
      </c>
      <c r="F19" s="30">
        <f>F16+F17-F18</f>
        <v>-4652172</v>
      </c>
      <c r="G19" s="30">
        <f>-G16+G17-G18</f>
        <v>-96783647</v>
      </c>
      <c r="H19" s="30">
        <f>-H16+H17-H18</f>
        <v>-89643418</v>
      </c>
      <c r="I19" s="30">
        <f>-I16+I17-I18</f>
        <v>-147741392</v>
      </c>
      <c r="J19" s="70"/>
      <c r="K19" s="41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</row>
    <row r="20" spans="1:31" ht="15.75" customHeight="1" x14ac:dyDescent="0.25">
      <c r="A20" s="75" t="s">
        <v>83</v>
      </c>
      <c r="B20" s="40">
        <f t="shared" ref="B20:I20" si="2">B14+B19</f>
        <v>1687546143</v>
      </c>
      <c r="C20" s="40">
        <f t="shared" si="2"/>
        <v>1999953003</v>
      </c>
      <c r="D20" s="40">
        <f t="shared" si="2"/>
        <v>963929857</v>
      </c>
      <c r="E20" s="40">
        <f t="shared" si="2"/>
        <v>2775488350</v>
      </c>
      <c r="F20" s="40">
        <f t="shared" si="2"/>
        <v>4035223539</v>
      </c>
      <c r="G20" s="40">
        <f t="shared" si="2"/>
        <v>2051634211</v>
      </c>
      <c r="H20" s="40">
        <f t="shared" si="2"/>
        <v>2070750642</v>
      </c>
      <c r="I20" s="40">
        <f t="shared" si="2"/>
        <v>1438229864</v>
      </c>
      <c r="J20" s="41"/>
      <c r="K20" s="38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</row>
    <row r="21" spans="1:31" ht="15.75" customHeight="1" x14ac:dyDescent="0.25">
      <c r="A21" s="1"/>
      <c r="B21" s="22"/>
      <c r="C21" s="41"/>
      <c r="D21" s="41"/>
      <c r="E21" s="41"/>
      <c r="F21" s="41"/>
      <c r="G21" s="41"/>
      <c r="H21" s="41"/>
      <c r="I21" s="41"/>
      <c r="J21" s="38"/>
      <c r="K21" s="38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</row>
    <row r="22" spans="1:31" s="1" customFormat="1" x14ac:dyDescent="0.25">
      <c r="A22" s="72" t="s">
        <v>84</v>
      </c>
      <c r="B22" s="30">
        <v>-26500000</v>
      </c>
      <c r="C22" s="30">
        <v>-33175355</v>
      </c>
      <c r="D22" s="41">
        <v>-132500000</v>
      </c>
      <c r="E22" s="41">
        <v>-370114318</v>
      </c>
      <c r="F22" s="41">
        <v>-487073673</v>
      </c>
      <c r="G22" s="41">
        <v>-221364362</v>
      </c>
      <c r="H22" s="41">
        <v>161134505</v>
      </c>
      <c r="I22" s="41">
        <v>-47198410</v>
      </c>
      <c r="J22" s="41"/>
      <c r="K22" s="41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</row>
    <row r="23" spans="1:31" s="1" customFormat="1" x14ac:dyDescent="0.25">
      <c r="A23" s="75" t="s">
        <v>85</v>
      </c>
      <c r="B23" s="30">
        <f>B20+B22</f>
        <v>1661046143</v>
      </c>
      <c r="C23" s="30">
        <f t="shared" ref="C23:I23" si="3">C20+C22</f>
        <v>1966777648</v>
      </c>
      <c r="D23" s="30">
        <f t="shared" si="3"/>
        <v>831429857</v>
      </c>
      <c r="E23" s="30">
        <f t="shared" si="3"/>
        <v>2405374032</v>
      </c>
      <c r="F23" s="30">
        <f t="shared" si="3"/>
        <v>3548149866</v>
      </c>
      <c r="G23" s="30">
        <f t="shared" si="3"/>
        <v>1830269849</v>
      </c>
      <c r="H23" s="30">
        <f t="shared" si="3"/>
        <v>2231885147</v>
      </c>
      <c r="I23" s="30">
        <f t="shared" si="3"/>
        <v>1391031454</v>
      </c>
      <c r="J23" s="41"/>
      <c r="K23" s="41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</row>
    <row r="24" spans="1:31" x14ac:dyDescent="0.25">
      <c r="A24" s="1"/>
      <c r="B24" s="30"/>
      <c r="C24" s="22"/>
      <c r="D24" s="41"/>
      <c r="E24" s="41"/>
      <c r="F24" s="41"/>
      <c r="G24" s="41"/>
      <c r="H24" s="41"/>
      <c r="I24" s="41"/>
      <c r="J24" s="38"/>
      <c r="K24" s="38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</row>
    <row r="25" spans="1:31" s="36" customFormat="1" x14ac:dyDescent="0.25">
      <c r="A25" s="75" t="s">
        <v>86</v>
      </c>
      <c r="B25" s="46">
        <f>B23/('1'!B49/10)</f>
        <v>5.4309266397665077</v>
      </c>
      <c r="C25" s="46">
        <f>C23/('1'!C49/10)</f>
        <v>5.7160363402680598</v>
      </c>
      <c r="D25" s="46">
        <f>D23/('1'!D49/10)</f>
        <v>2.3013148253667164</v>
      </c>
      <c r="E25" s="46">
        <f>E23/('1'!E49/10)</f>
        <v>6.657835142422261</v>
      </c>
      <c r="F25" s="46">
        <f>F23/('1'!F49/10)</f>
        <v>9.8209245440276849</v>
      </c>
      <c r="G25" s="46">
        <f>G23/('1'!G49/10)</f>
        <v>5.0660041884031131</v>
      </c>
      <c r="H25" s="46">
        <f>H23/('1'!H49/10)</f>
        <v>6.1776352317197016</v>
      </c>
      <c r="I25" s="46">
        <f>I23/('1'!I49/10)</f>
        <v>3.5002147072732082</v>
      </c>
      <c r="J25" s="47"/>
      <c r="K25" s="47"/>
    </row>
    <row r="26" spans="1:31" x14ac:dyDescent="0.25">
      <c r="A26" s="76" t="s">
        <v>87</v>
      </c>
      <c r="B26" s="9">
        <v>305849490</v>
      </c>
      <c r="C26" s="9">
        <v>344080676</v>
      </c>
      <c r="D26" s="9">
        <v>361284709</v>
      </c>
      <c r="E26">
        <v>361284709</v>
      </c>
      <c r="F26">
        <v>361284709</v>
      </c>
      <c r="G26" s="9">
        <v>361284709</v>
      </c>
      <c r="H26" s="9">
        <v>361284709</v>
      </c>
      <c r="I26" s="9">
        <v>361284709</v>
      </c>
      <c r="J26" s="9"/>
      <c r="K26" s="5"/>
    </row>
    <row r="27" spans="1:31" x14ac:dyDescent="0.25">
      <c r="J27" s="5"/>
      <c r="K27" s="5"/>
    </row>
    <row r="49" spans="1:3" x14ac:dyDescent="0.25">
      <c r="A49" s="5"/>
      <c r="B49" s="5"/>
      <c r="C49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44"/>
  <sheetViews>
    <sheetView tabSelected="1" workbookViewId="0">
      <pane xSplit="1" ySplit="4" topLeftCell="D31" activePane="bottomRight" state="frozen"/>
      <selection pane="topRight" activeCell="B1" sqref="B1"/>
      <selection pane="bottomLeft" activeCell="A6" sqref="A6"/>
      <selection pane="bottomRight" activeCell="D49" sqref="D49"/>
    </sheetView>
  </sheetViews>
  <sheetFormatPr defaultRowHeight="15" x14ac:dyDescent="0.25"/>
  <cols>
    <col min="1" max="1" width="49.140625" customWidth="1"/>
    <col min="2" max="2" width="18.28515625" customWidth="1"/>
    <col min="3" max="4" width="15.42578125" bestFit="1" customWidth="1"/>
    <col min="5" max="5" width="16.42578125" style="10" bestFit="1" customWidth="1"/>
    <col min="6" max="6" width="16.42578125" bestFit="1" customWidth="1"/>
    <col min="7" max="9" width="16" bestFit="1" customWidth="1"/>
    <col min="10" max="10" width="15" customWidth="1"/>
  </cols>
  <sheetData>
    <row r="1" spans="1:12" ht="15.75" x14ac:dyDescent="0.25">
      <c r="A1" s="2" t="s">
        <v>49</v>
      </c>
      <c r="B1" s="2"/>
      <c r="C1" s="2"/>
      <c r="D1" s="2"/>
      <c r="E1" s="13"/>
      <c r="F1" s="2"/>
    </row>
    <row r="2" spans="1:12" ht="15.75" x14ac:dyDescent="0.25">
      <c r="A2" s="2" t="s">
        <v>88</v>
      </c>
      <c r="B2" s="2"/>
      <c r="C2" s="2"/>
      <c r="D2" s="2"/>
      <c r="E2" s="13"/>
      <c r="F2" s="2"/>
    </row>
    <row r="3" spans="1:12" ht="15.75" x14ac:dyDescent="0.25">
      <c r="A3" s="2" t="s">
        <v>67</v>
      </c>
      <c r="B3" s="2"/>
      <c r="C3" s="2"/>
      <c r="D3" s="2"/>
      <c r="E3" s="13"/>
      <c r="F3" s="2"/>
      <c r="J3" s="5"/>
      <c r="K3" s="5"/>
    </row>
    <row r="4" spans="1:12" ht="15.75" x14ac:dyDescent="0.25">
      <c r="A4" s="2"/>
      <c r="B4" s="2">
        <v>2012</v>
      </c>
      <c r="C4" s="2">
        <v>2013</v>
      </c>
      <c r="D4" s="2">
        <v>2014</v>
      </c>
      <c r="E4" s="2">
        <v>2015</v>
      </c>
      <c r="F4" s="2">
        <v>2016</v>
      </c>
      <c r="G4" s="2">
        <v>2017</v>
      </c>
      <c r="H4" s="2">
        <v>2018</v>
      </c>
      <c r="I4" s="2">
        <v>2019</v>
      </c>
      <c r="J4" s="18"/>
      <c r="K4" s="5"/>
    </row>
    <row r="5" spans="1:12" x14ac:dyDescent="0.25">
      <c r="A5" s="75" t="s">
        <v>89</v>
      </c>
      <c r="B5" s="48"/>
      <c r="C5" s="49"/>
      <c r="D5" s="49"/>
      <c r="E5" s="50"/>
      <c r="F5" s="49"/>
      <c r="G5" s="49"/>
      <c r="H5" s="49"/>
      <c r="I5" s="49"/>
      <c r="J5" s="51"/>
      <c r="K5" s="51"/>
      <c r="L5" s="49"/>
    </row>
    <row r="6" spans="1:12" x14ac:dyDescent="0.25">
      <c r="A6" t="s">
        <v>37</v>
      </c>
      <c r="B6" s="49">
        <v>10386942150</v>
      </c>
      <c r="C6" s="49">
        <v>9751570576</v>
      </c>
      <c r="D6" s="49">
        <v>8252600366</v>
      </c>
      <c r="E6" s="50">
        <v>13308049228</v>
      </c>
      <c r="F6" s="49">
        <v>17356029645</v>
      </c>
      <c r="G6" s="49">
        <v>9326091076</v>
      </c>
      <c r="H6" s="49">
        <v>11379533006</v>
      </c>
      <c r="I6" s="49">
        <v>9530024796</v>
      </c>
      <c r="J6" s="51"/>
      <c r="K6" s="51"/>
      <c r="L6" s="49"/>
    </row>
    <row r="7" spans="1:12" ht="15.75" x14ac:dyDescent="0.25">
      <c r="A7" s="8" t="s">
        <v>15</v>
      </c>
      <c r="B7" s="52">
        <v>-5795343617</v>
      </c>
      <c r="C7" s="49">
        <v>-7577484056</v>
      </c>
      <c r="D7" s="49">
        <v>-7043605237</v>
      </c>
      <c r="E7" s="50">
        <v>-8727061318</v>
      </c>
      <c r="F7" s="49">
        <v>-12122675683</v>
      </c>
      <c r="G7" s="49">
        <v>-7732160520</v>
      </c>
      <c r="H7" s="49">
        <v>-10173536235</v>
      </c>
      <c r="I7" s="49">
        <v>-6940249323</v>
      </c>
      <c r="J7" s="51"/>
      <c r="K7" s="51"/>
      <c r="L7" s="49"/>
    </row>
    <row r="8" spans="1:12" ht="15.75" x14ac:dyDescent="0.25">
      <c r="A8" s="8" t="s">
        <v>16</v>
      </c>
      <c r="B8" s="49">
        <f>B6+B7</f>
        <v>4591598533</v>
      </c>
      <c r="C8" s="49">
        <f>C6+C7</f>
        <v>2174086520</v>
      </c>
      <c r="D8" s="49">
        <f t="shared" ref="D8" si="0">D6+D7</f>
        <v>1208995129</v>
      </c>
      <c r="E8" s="53" t="s">
        <v>8</v>
      </c>
      <c r="F8" s="54" t="s">
        <v>8</v>
      </c>
      <c r="G8" s="49">
        <v>16081784</v>
      </c>
      <c r="H8" s="49">
        <v>0</v>
      </c>
      <c r="I8" s="49"/>
      <c r="J8" s="51"/>
      <c r="K8" s="51"/>
      <c r="L8" s="49"/>
    </row>
    <row r="9" spans="1:12" ht="15.75" x14ac:dyDescent="0.25">
      <c r="A9" s="8" t="s">
        <v>56</v>
      </c>
      <c r="B9" s="49">
        <v>16977855</v>
      </c>
      <c r="C9" s="49">
        <v>63116532</v>
      </c>
      <c r="D9" s="49">
        <v>103249072</v>
      </c>
      <c r="E9" s="50">
        <v>2422049</v>
      </c>
      <c r="F9" s="49">
        <v>2810361</v>
      </c>
      <c r="G9" s="54" t="s">
        <v>8</v>
      </c>
      <c r="H9" s="54">
        <v>-35678286</v>
      </c>
      <c r="I9" s="54">
        <v>11867860</v>
      </c>
      <c r="J9" s="51"/>
      <c r="K9" s="51"/>
      <c r="L9" s="49"/>
    </row>
    <row r="10" spans="1:12" x14ac:dyDescent="0.25">
      <c r="A10" t="s">
        <v>17</v>
      </c>
      <c r="B10" s="49">
        <v>-804455630</v>
      </c>
      <c r="C10" s="49">
        <v>-233293346</v>
      </c>
      <c r="D10" s="49">
        <v>-122522053</v>
      </c>
      <c r="E10" s="50">
        <v>-128539560</v>
      </c>
      <c r="F10" s="49">
        <v>-169956195</v>
      </c>
      <c r="G10" s="49">
        <v>-166122482</v>
      </c>
      <c r="H10" s="49">
        <v>-191360930</v>
      </c>
      <c r="I10" s="49">
        <v>-260835367</v>
      </c>
      <c r="J10" s="51"/>
      <c r="K10" s="51"/>
      <c r="L10" s="49"/>
    </row>
    <row r="11" spans="1:12" ht="15.75" x14ac:dyDescent="0.25">
      <c r="A11" s="8" t="s">
        <v>58</v>
      </c>
      <c r="B11" s="49"/>
      <c r="C11" s="49"/>
      <c r="D11" s="49"/>
      <c r="E11" s="50"/>
      <c r="F11" s="49"/>
      <c r="G11" s="49"/>
      <c r="H11" s="49"/>
      <c r="I11" s="49">
        <v>160982067</v>
      </c>
      <c r="J11" s="51"/>
      <c r="K11" s="51"/>
      <c r="L11" s="49"/>
    </row>
    <row r="12" spans="1:12" x14ac:dyDescent="0.25">
      <c r="A12" t="s">
        <v>18</v>
      </c>
      <c r="B12" s="54" t="s">
        <v>8</v>
      </c>
      <c r="C12" s="54" t="s">
        <v>8</v>
      </c>
      <c r="D12" s="54" t="s">
        <v>8</v>
      </c>
      <c r="E12" s="50">
        <v>-96871853</v>
      </c>
      <c r="F12" s="49">
        <v>-143846758</v>
      </c>
      <c r="G12" s="49">
        <v>-26486517</v>
      </c>
      <c r="H12" s="49">
        <v>-227379311</v>
      </c>
      <c r="I12" s="49">
        <v>-36165962</v>
      </c>
      <c r="J12" s="51"/>
      <c r="K12" s="51"/>
      <c r="L12" s="49"/>
    </row>
    <row r="13" spans="1:12" x14ac:dyDescent="0.25">
      <c r="A13" s="77"/>
      <c r="B13" s="55">
        <f>SUM(B8:B12)</f>
        <v>3804120758</v>
      </c>
      <c r="C13" s="55">
        <f>SUM(C8:C12)</f>
        <v>2003909706</v>
      </c>
      <c r="D13" s="55">
        <f>SUM(D8:D12)</f>
        <v>1189722148</v>
      </c>
      <c r="E13" s="56">
        <f>SUM(E6:E12)</f>
        <v>4357998546</v>
      </c>
      <c r="F13" s="56">
        <f>SUM(F6:F12)</f>
        <v>4922361370</v>
      </c>
      <c r="G13" s="56">
        <f>SUM(G6:G12)</f>
        <v>1417403341</v>
      </c>
      <c r="H13" s="56">
        <f>SUM(H6:H12)</f>
        <v>751578244</v>
      </c>
      <c r="I13" s="56">
        <f>SUM(I6:I12)</f>
        <v>2465624071</v>
      </c>
      <c r="J13" s="57"/>
      <c r="K13" s="51"/>
      <c r="L13" s="49"/>
    </row>
    <row r="14" spans="1:12" x14ac:dyDescent="0.25">
      <c r="B14" s="49"/>
      <c r="C14" s="49"/>
      <c r="D14" s="49"/>
      <c r="E14" s="50"/>
      <c r="F14" s="49"/>
      <c r="G14" s="49"/>
      <c r="H14" s="49"/>
      <c r="I14" s="49"/>
      <c r="J14" s="51"/>
      <c r="K14" s="51"/>
      <c r="L14" s="49"/>
    </row>
    <row r="15" spans="1:12" x14ac:dyDescent="0.25">
      <c r="A15" s="75" t="s">
        <v>90</v>
      </c>
      <c r="B15" s="48"/>
      <c r="C15" s="49"/>
      <c r="D15" s="49"/>
      <c r="E15" s="50"/>
      <c r="F15" s="49"/>
      <c r="G15" s="49"/>
      <c r="H15" s="49"/>
      <c r="I15" s="49"/>
      <c r="J15" s="51"/>
      <c r="K15" s="51"/>
      <c r="L15" s="49"/>
    </row>
    <row r="16" spans="1:12" ht="30" x14ac:dyDescent="0.25">
      <c r="A16" s="3" t="s">
        <v>38</v>
      </c>
      <c r="B16" s="58">
        <v>-19154683</v>
      </c>
      <c r="C16" s="49">
        <v>-60174992</v>
      </c>
      <c r="D16" s="49">
        <v>-6077132</v>
      </c>
      <c r="E16" s="50">
        <v>-315459068</v>
      </c>
      <c r="F16" s="49">
        <v>-316112313</v>
      </c>
      <c r="G16" s="49">
        <v>-6497645</v>
      </c>
      <c r="H16" s="49">
        <v>-33285048</v>
      </c>
      <c r="I16" s="49">
        <v>-228573869</v>
      </c>
      <c r="J16" s="51"/>
      <c r="K16" s="51"/>
      <c r="L16" s="49"/>
    </row>
    <row r="17" spans="1:12" x14ac:dyDescent="0.25">
      <c r="A17" s="15" t="s">
        <v>57</v>
      </c>
      <c r="B17" s="59" t="s">
        <v>8</v>
      </c>
      <c r="C17" s="59" t="s">
        <v>8</v>
      </c>
      <c r="D17" s="59" t="s">
        <v>8</v>
      </c>
      <c r="E17" s="50">
        <v>66252608</v>
      </c>
      <c r="F17" s="49">
        <v>85974919</v>
      </c>
      <c r="G17" s="49">
        <v>1780000</v>
      </c>
      <c r="H17" s="49">
        <v>1365000</v>
      </c>
      <c r="I17" s="49">
        <v>3002</v>
      </c>
      <c r="J17" s="51"/>
      <c r="K17" s="51"/>
      <c r="L17" s="49"/>
    </row>
    <row r="18" spans="1:12" x14ac:dyDescent="0.25">
      <c r="A18" s="15" t="s">
        <v>58</v>
      </c>
      <c r="B18" s="59" t="s">
        <v>8</v>
      </c>
      <c r="C18" s="59" t="s">
        <v>8</v>
      </c>
      <c r="D18" s="59" t="s">
        <v>8</v>
      </c>
      <c r="E18" s="50">
        <v>91158111</v>
      </c>
      <c r="F18" s="49">
        <v>147762775</v>
      </c>
      <c r="G18" s="49">
        <v>71136203</v>
      </c>
      <c r="H18" s="49">
        <v>197032359</v>
      </c>
      <c r="I18" s="49"/>
      <c r="J18" s="51"/>
      <c r="K18" s="51"/>
      <c r="L18" s="49"/>
    </row>
    <row r="19" spans="1:12" x14ac:dyDescent="0.25">
      <c r="A19" s="77"/>
      <c r="B19" s="55">
        <f>SUM(B16:B17)</f>
        <v>-19154683</v>
      </c>
      <c r="C19" s="55">
        <f>SUM(C16:C17)</f>
        <v>-60174992</v>
      </c>
      <c r="D19" s="55">
        <f>SUM(D16:D17)</f>
        <v>-6077132</v>
      </c>
      <c r="E19" s="56">
        <f>SUM(E16:E18)</f>
        <v>-158048349</v>
      </c>
      <c r="F19" s="56">
        <f>SUM(F16:F18)</f>
        <v>-82374619</v>
      </c>
      <c r="G19" s="55">
        <f>SUM(G16:G18)</f>
        <v>66418558</v>
      </c>
      <c r="H19" s="55">
        <f>SUM(H16:H18)</f>
        <v>165112311</v>
      </c>
      <c r="I19" s="55">
        <f>SUM(I16:I18)</f>
        <v>-228570867</v>
      </c>
      <c r="J19" s="57"/>
      <c r="K19" s="51"/>
      <c r="L19" s="49"/>
    </row>
    <row r="20" spans="1:12" x14ac:dyDescent="0.25">
      <c r="B20" s="49"/>
      <c r="C20" s="49"/>
      <c r="D20" s="49"/>
      <c r="E20" s="50"/>
      <c r="F20" s="49"/>
      <c r="G20" s="49"/>
      <c r="H20" s="49"/>
      <c r="I20" s="49"/>
      <c r="J20" s="51"/>
      <c r="K20" s="51"/>
      <c r="L20" s="49"/>
    </row>
    <row r="21" spans="1:12" x14ac:dyDescent="0.25">
      <c r="A21" s="75" t="s">
        <v>91</v>
      </c>
      <c r="B21" s="48"/>
      <c r="C21" s="49"/>
      <c r="D21" s="49"/>
      <c r="E21" s="50"/>
      <c r="F21" s="49"/>
      <c r="G21" s="49"/>
      <c r="H21" s="49"/>
      <c r="I21" s="49"/>
      <c r="J21" s="51"/>
      <c r="K21" s="51"/>
      <c r="L21" s="49"/>
    </row>
    <row r="22" spans="1:12" x14ac:dyDescent="0.25">
      <c r="A22" t="s">
        <v>39</v>
      </c>
      <c r="B22" s="49">
        <v>4095640000</v>
      </c>
      <c r="C22" s="54" t="s">
        <v>8</v>
      </c>
      <c r="D22" s="54" t="s">
        <v>8</v>
      </c>
      <c r="E22" s="54" t="s">
        <v>8</v>
      </c>
      <c r="F22" s="54" t="s">
        <v>8</v>
      </c>
      <c r="G22" s="54" t="s">
        <v>8</v>
      </c>
      <c r="H22" s="54"/>
      <c r="I22" s="54"/>
      <c r="J22" s="51"/>
      <c r="K22" s="51"/>
      <c r="L22" s="49"/>
    </row>
    <row r="23" spans="1:12" x14ac:dyDescent="0.25">
      <c r="A23" t="s">
        <v>64</v>
      </c>
      <c r="B23" s="49"/>
      <c r="C23" s="54"/>
      <c r="D23" s="54"/>
      <c r="E23" s="54"/>
      <c r="F23" s="54"/>
      <c r="G23" s="54"/>
      <c r="H23" s="54">
        <v>17806755191</v>
      </c>
      <c r="I23" s="54">
        <v>15621248825</v>
      </c>
      <c r="J23" s="51"/>
      <c r="K23" s="51"/>
      <c r="L23" s="49"/>
    </row>
    <row r="24" spans="1:12" x14ac:dyDescent="0.25">
      <c r="A24" t="s">
        <v>65</v>
      </c>
      <c r="B24" s="49"/>
      <c r="C24" s="54"/>
      <c r="D24" s="54"/>
      <c r="E24" s="54"/>
      <c r="F24" s="54"/>
      <c r="G24" s="54"/>
      <c r="H24" s="54">
        <v>-16245106544</v>
      </c>
      <c r="I24" s="54">
        <v>-17807324319</v>
      </c>
      <c r="J24" s="51"/>
      <c r="K24" s="51"/>
      <c r="L24" s="49"/>
    </row>
    <row r="25" spans="1:12" x14ac:dyDescent="0.25">
      <c r="A25" t="s">
        <v>40</v>
      </c>
      <c r="B25" s="49">
        <v>-867830088</v>
      </c>
      <c r="C25" s="49">
        <v>-1319188448</v>
      </c>
      <c r="D25" s="49">
        <v>-1785237846</v>
      </c>
      <c r="E25" s="50">
        <v>-343512211</v>
      </c>
      <c r="F25" s="49">
        <v>-353903797</v>
      </c>
      <c r="G25" s="49">
        <v>-363836559</v>
      </c>
      <c r="H25" s="49"/>
      <c r="I25" s="49"/>
      <c r="J25" s="51"/>
      <c r="K25" s="51"/>
      <c r="L25" s="49"/>
    </row>
    <row r="26" spans="1:12" x14ac:dyDescent="0.25">
      <c r="A26" t="s">
        <v>41</v>
      </c>
      <c r="B26" s="49" t="s">
        <v>8</v>
      </c>
      <c r="C26" s="54" t="s">
        <v>8</v>
      </c>
      <c r="D26" s="49">
        <v>2981446082</v>
      </c>
      <c r="E26" s="54" t="s">
        <v>8</v>
      </c>
      <c r="F26" s="54" t="s">
        <v>8</v>
      </c>
      <c r="G26" s="54" t="s">
        <v>8</v>
      </c>
      <c r="H26" s="54"/>
      <c r="I26" s="54"/>
      <c r="J26" s="51"/>
      <c r="K26" s="51"/>
      <c r="L26" s="49"/>
    </row>
    <row r="27" spans="1:12" x14ac:dyDescent="0.25">
      <c r="A27" t="s">
        <v>42</v>
      </c>
      <c r="B27" s="49">
        <v>-2907500000</v>
      </c>
      <c r="C27" s="54" t="s">
        <v>8</v>
      </c>
      <c r="D27" s="49">
        <v>-2921446082</v>
      </c>
      <c r="E27" s="54" t="s">
        <v>8</v>
      </c>
      <c r="F27" s="54" t="s">
        <v>8</v>
      </c>
      <c r="G27" s="54" t="s">
        <v>8</v>
      </c>
      <c r="H27" s="54"/>
      <c r="I27" s="54"/>
      <c r="J27" s="51"/>
      <c r="K27" s="51"/>
      <c r="L27" s="49"/>
    </row>
    <row r="28" spans="1:12" x14ac:dyDescent="0.25">
      <c r="A28" t="s">
        <v>43</v>
      </c>
      <c r="B28" s="49">
        <v>2356085805</v>
      </c>
      <c r="C28" s="49">
        <v>434073694</v>
      </c>
      <c r="D28" s="54" t="s">
        <v>8</v>
      </c>
      <c r="E28" s="50">
        <v>10760058614</v>
      </c>
      <c r="F28" s="49">
        <v>15338318427</v>
      </c>
      <c r="G28" s="49">
        <v>11233928609</v>
      </c>
      <c r="H28" s="49"/>
      <c r="I28" s="49"/>
      <c r="J28" s="51"/>
      <c r="K28" s="51"/>
      <c r="L28" s="49"/>
    </row>
    <row r="29" spans="1:12" x14ac:dyDescent="0.25">
      <c r="A29" t="s">
        <v>45</v>
      </c>
      <c r="B29" s="49">
        <v>-4264962453</v>
      </c>
      <c r="C29" s="49">
        <v>-434073694</v>
      </c>
      <c r="D29" s="54" t="s">
        <v>8</v>
      </c>
      <c r="E29" s="50">
        <v>-13062298422</v>
      </c>
      <c r="F29" s="49">
        <v>-16792789543</v>
      </c>
      <c r="G29" s="49">
        <v>-10924063549</v>
      </c>
      <c r="H29" s="49"/>
      <c r="I29" s="49"/>
      <c r="J29" s="51"/>
      <c r="K29" s="51"/>
      <c r="L29" s="49"/>
    </row>
    <row r="30" spans="1:12" x14ac:dyDescent="0.25">
      <c r="A30" t="s">
        <v>44</v>
      </c>
      <c r="B30" s="49">
        <v>4851776060</v>
      </c>
      <c r="C30" s="49">
        <v>3715475002</v>
      </c>
      <c r="D30" s="49">
        <v>6205759886</v>
      </c>
      <c r="E30" s="54" t="s">
        <v>8</v>
      </c>
      <c r="F30" s="54" t="s">
        <v>8</v>
      </c>
      <c r="G30" s="54" t="s">
        <v>8</v>
      </c>
      <c r="H30" s="54"/>
      <c r="I30" s="54"/>
      <c r="J30" s="51"/>
      <c r="K30" s="51"/>
      <c r="L30" s="49"/>
    </row>
    <row r="31" spans="1:12" x14ac:dyDescent="0.25">
      <c r="A31" t="s">
        <v>46</v>
      </c>
      <c r="B31" s="49">
        <v>-5470175009</v>
      </c>
      <c r="C31" s="49">
        <v>-3387601581</v>
      </c>
      <c r="D31" s="49">
        <v>-4671454148</v>
      </c>
      <c r="E31" s="54" t="s">
        <v>8</v>
      </c>
      <c r="F31" s="54" t="s">
        <v>8</v>
      </c>
      <c r="G31" s="54" t="s">
        <v>8</v>
      </c>
      <c r="H31" s="54"/>
      <c r="I31" s="54"/>
      <c r="J31" s="51"/>
      <c r="K31" s="51"/>
      <c r="L31" s="49"/>
    </row>
    <row r="32" spans="1:12" x14ac:dyDescent="0.25">
      <c r="A32" t="s">
        <v>47</v>
      </c>
      <c r="B32" s="49">
        <v>-220000000</v>
      </c>
      <c r="C32" s="49">
        <v>-220000000</v>
      </c>
      <c r="D32" s="49">
        <v>-220000000</v>
      </c>
      <c r="E32" s="53" t="s">
        <v>8</v>
      </c>
      <c r="F32" s="54" t="s">
        <v>8</v>
      </c>
      <c r="G32" s="54" t="s">
        <v>8</v>
      </c>
      <c r="H32" s="54"/>
      <c r="I32" s="54"/>
      <c r="J32" s="51"/>
      <c r="K32" s="51"/>
      <c r="L32" s="49"/>
    </row>
    <row r="33" spans="1:12" x14ac:dyDescent="0.25">
      <c r="A33" t="s">
        <v>48</v>
      </c>
      <c r="B33" s="49">
        <v>-66600</v>
      </c>
      <c r="C33" s="49">
        <v>-380124385</v>
      </c>
      <c r="D33" s="49">
        <v>-850030919</v>
      </c>
      <c r="E33" s="50">
        <v>-1361928787</v>
      </c>
      <c r="F33" s="49">
        <v>-2799312293</v>
      </c>
      <c r="G33" s="49">
        <v>-1345628540</v>
      </c>
      <c r="H33" s="49">
        <v>-1632452398</v>
      </c>
      <c r="I33" s="49">
        <v>-1431658690</v>
      </c>
      <c r="J33" s="51"/>
      <c r="K33" s="51"/>
      <c r="L33" s="49"/>
    </row>
    <row r="34" spans="1:12" x14ac:dyDescent="0.25">
      <c r="A34" t="s">
        <v>59</v>
      </c>
      <c r="B34" s="49" t="s">
        <v>8</v>
      </c>
      <c r="C34" s="54" t="s">
        <v>8</v>
      </c>
      <c r="D34" s="54" t="s">
        <v>8</v>
      </c>
      <c r="E34" s="50">
        <v>-73898400</v>
      </c>
      <c r="F34" s="50">
        <v>-73898400</v>
      </c>
      <c r="G34" s="54" t="s">
        <v>8</v>
      </c>
      <c r="H34" s="54"/>
      <c r="I34" s="54"/>
      <c r="J34" s="51"/>
      <c r="K34" s="51"/>
      <c r="L34" s="49"/>
    </row>
    <row r="35" spans="1:12" s="16" customFormat="1" x14ac:dyDescent="0.25">
      <c r="A35" s="79"/>
      <c r="B35" s="55">
        <f>SUM(B22:B33)</f>
        <v>-2427032285</v>
      </c>
      <c r="C35" s="55">
        <f t="shared" ref="C35" si="1">SUM(C22:C33)</f>
        <v>-1591439412</v>
      </c>
      <c r="D35" s="55">
        <f>SUM(D25:D33)</f>
        <v>-1260963027</v>
      </c>
      <c r="E35" s="56">
        <f>SUM(E22:E34)</f>
        <v>-4081579206</v>
      </c>
      <c r="F35" s="56">
        <f>SUM(F22:F34)</f>
        <v>-4681585606</v>
      </c>
      <c r="G35" s="56">
        <f>SUM(G22:G34)</f>
        <v>-1399600039</v>
      </c>
      <c r="H35" s="56">
        <f>SUM(H22:H34)</f>
        <v>-70803751</v>
      </c>
      <c r="I35" s="56">
        <f>SUM(I22:I34)</f>
        <v>-3617734184</v>
      </c>
      <c r="J35" s="57"/>
      <c r="K35" s="60"/>
      <c r="L35" s="61"/>
    </row>
    <row r="36" spans="1:12" x14ac:dyDescent="0.25">
      <c r="B36" s="49"/>
      <c r="C36" s="49"/>
      <c r="D36" s="49"/>
      <c r="E36" s="50"/>
      <c r="F36" s="49"/>
      <c r="G36" s="49"/>
      <c r="H36" s="49"/>
      <c r="I36" s="49"/>
      <c r="J36" s="51"/>
      <c r="K36" s="51"/>
      <c r="L36" s="49"/>
    </row>
    <row r="37" spans="1:12" x14ac:dyDescent="0.25">
      <c r="A37" s="1" t="s">
        <v>92</v>
      </c>
      <c r="B37" s="55">
        <f t="shared" ref="B37:I37" si="2">SUM(B13,B19,B35)</f>
        <v>1357933790</v>
      </c>
      <c r="C37" s="55">
        <f t="shared" si="2"/>
        <v>352295302</v>
      </c>
      <c r="D37" s="55">
        <f t="shared" si="2"/>
        <v>-77318011</v>
      </c>
      <c r="E37" s="56">
        <f t="shared" si="2"/>
        <v>118370991</v>
      </c>
      <c r="F37" s="55">
        <f t="shared" si="2"/>
        <v>158401145</v>
      </c>
      <c r="G37" s="55">
        <f t="shared" si="2"/>
        <v>84221860</v>
      </c>
      <c r="H37" s="55">
        <f t="shared" si="2"/>
        <v>845886804</v>
      </c>
      <c r="I37" s="55">
        <f t="shared" si="2"/>
        <v>-1380680980</v>
      </c>
      <c r="J37" s="57"/>
      <c r="K37" s="51"/>
      <c r="L37" s="49"/>
    </row>
    <row r="38" spans="1:12" x14ac:dyDescent="0.25">
      <c r="A38" s="76" t="s">
        <v>93</v>
      </c>
      <c r="B38" s="49">
        <v>447521864</v>
      </c>
      <c r="C38" s="49">
        <v>1805455654</v>
      </c>
      <c r="D38" s="49">
        <v>1625450007</v>
      </c>
      <c r="E38" s="50">
        <v>1548131996</v>
      </c>
      <c r="F38" s="49">
        <v>1548131996</v>
      </c>
      <c r="G38" s="49">
        <v>1706533141</v>
      </c>
      <c r="H38" s="49">
        <v>1790755001</v>
      </c>
      <c r="I38" s="49">
        <v>2636641805</v>
      </c>
      <c r="J38" s="51"/>
      <c r="K38" s="51"/>
      <c r="L38" s="49"/>
    </row>
    <row r="39" spans="1:12" x14ac:dyDescent="0.25">
      <c r="A39" s="81" t="s">
        <v>103</v>
      </c>
      <c r="B39" s="82"/>
      <c r="C39" s="82"/>
      <c r="D39" s="82"/>
      <c r="E39" s="83"/>
      <c r="F39" s="82"/>
      <c r="G39" s="82"/>
      <c r="H39" s="82"/>
      <c r="I39" s="82">
        <v>8524492</v>
      </c>
      <c r="J39" s="51"/>
      <c r="K39" s="51"/>
      <c r="L39" s="49"/>
    </row>
    <row r="40" spans="1:12" ht="15.75" thickBot="1" x14ac:dyDescent="0.3">
      <c r="A40" s="75" t="s">
        <v>94</v>
      </c>
      <c r="B40" s="62">
        <f>SUM(B37:B39)</f>
        <v>1805455654</v>
      </c>
      <c r="C40" s="62">
        <f t="shared" ref="C40:I40" si="3">SUM(C37:C39)</f>
        <v>2157750956</v>
      </c>
      <c r="D40" s="62">
        <f t="shared" si="3"/>
        <v>1548131996</v>
      </c>
      <c r="E40" s="62">
        <f t="shared" si="3"/>
        <v>1666502987</v>
      </c>
      <c r="F40" s="62">
        <f t="shared" si="3"/>
        <v>1706533141</v>
      </c>
      <c r="G40" s="62">
        <f t="shared" si="3"/>
        <v>1790755001</v>
      </c>
      <c r="H40" s="62">
        <f t="shared" si="3"/>
        <v>2636641805</v>
      </c>
      <c r="I40" s="62">
        <f t="shared" si="3"/>
        <v>1264485317</v>
      </c>
      <c r="J40" s="57"/>
      <c r="K40" s="51"/>
      <c r="L40" s="49"/>
    </row>
    <row r="41" spans="1:12" ht="15.75" thickTop="1" x14ac:dyDescent="0.25">
      <c r="B41" s="49"/>
      <c r="C41" s="48"/>
      <c r="D41" s="48"/>
      <c r="E41" s="63"/>
      <c r="F41" s="48"/>
      <c r="G41" s="48"/>
      <c r="H41" s="48"/>
      <c r="I41" s="48"/>
      <c r="J41" s="51"/>
      <c r="K41" s="51"/>
      <c r="L41" s="49"/>
    </row>
    <row r="42" spans="1:12" s="66" customFormat="1" x14ac:dyDescent="0.25">
      <c r="A42" s="75" t="s">
        <v>95</v>
      </c>
      <c r="B42" s="64">
        <f>B13/('1'!B49/10)</f>
        <v>12.437884915224151</v>
      </c>
      <c r="C42" s="64">
        <f>C13/('1'!C49/10)</f>
        <v>5.8239530603572751</v>
      </c>
      <c r="D42" s="64">
        <f>D13/('1'!D49/10)</f>
        <v>3.2930321111375904</v>
      </c>
      <c r="E42" s="64">
        <f>E13/('1'!E49/10)</f>
        <v>12.062504826352892</v>
      </c>
      <c r="F42" s="64">
        <f>F13/('1'!F49/10)</f>
        <v>13.624604771191686</v>
      </c>
      <c r="G42" s="64">
        <f>G13/('1'!G49/10)</f>
        <v>3.9232309192471249</v>
      </c>
      <c r="H42" s="64">
        <f>H13/('1'!H49/10)</f>
        <v>2.0802935338179509</v>
      </c>
      <c r="I42" s="64">
        <f>I13/('1'!I49/10)</f>
        <v>6.2041829543856171</v>
      </c>
      <c r="J42" s="65"/>
      <c r="K42" s="65"/>
    </row>
    <row r="43" spans="1:12" x14ac:dyDescent="0.25">
      <c r="A43" s="75" t="s">
        <v>96</v>
      </c>
      <c r="B43">
        <v>305849490</v>
      </c>
      <c r="C43">
        <v>344080676</v>
      </c>
      <c r="D43">
        <v>361284709</v>
      </c>
      <c r="E43" s="10">
        <v>361284709</v>
      </c>
      <c r="F43">
        <v>361284709</v>
      </c>
      <c r="G43">
        <v>361284709</v>
      </c>
      <c r="H43">
        <v>361284709</v>
      </c>
      <c r="I43">
        <v>361284710</v>
      </c>
      <c r="J43" s="5"/>
      <c r="K43" s="5"/>
    </row>
    <row r="44" spans="1:12" ht="15.75" x14ac:dyDescent="0.25">
      <c r="A44" s="2"/>
      <c r="B44" s="2"/>
      <c r="C44" s="6"/>
      <c r="D44" s="6"/>
      <c r="E44" s="12"/>
      <c r="F44" s="6"/>
      <c r="G44" s="6"/>
      <c r="H44" s="6"/>
      <c r="I44" s="6"/>
      <c r="J44" s="5"/>
      <c r="K44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sqref="A1:A3"/>
    </sheetView>
  </sheetViews>
  <sheetFormatPr defaultRowHeight="15" x14ac:dyDescent="0.25"/>
  <cols>
    <col min="1" max="1" width="16.5703125" bestFit="1" customWidth="1"/>
  </cols>
  <sheetData>
    <row r="1" spans="1:6" ht="15.75" x14ac:dyDescent="0.25">
      <c r="A1" s="2" t="s">
        <v>49</v>
      </c>
    </row>
    <row r="2" spans="1:6" x14ac:dyDescent="0.25">
      <c r="A2" s="1" t="s">
        <v>97</v>
      </c>
    </row>
    <row r="3" spans="1:6" ht="15.75" x14ac:dyDescent="0.25">
      <c r="A3" s="2" t="s">
        <v>67</v>
      </c>
    </row>
    <row r="5" spans="1:6" x14ac:dyDescent="0.25">
      <c r="B5">
        <v>2013</v>
      </c>
      <c r="C5">
        <v>2014</v>
      </c>
      <c r="D5">
        <v>2015</v>
      </c>
      <c r="E5">
        <v>2016</v>
      </c>
      <c r="F5">
        <v>2017</v>
      </c>
    </row>
    <row r="6" spans="1:6" x14ac:dyDescent="0.25">
      <c r="A6" s="4" t="s">
        <v>98</v>
      </c>
      <c r="B6" s="14">
        <f>'2'!C23/'1'!C19</f>
        <v>0.1452343233795593</v>
      </c>
      <c r="C6" s="14">
        <f>'2'!D23/'1'!D19</f>
        <v>5.8003166400814238E-2</v>
      </c>
      <c r="D6" s="14">
        <f>'2'!E23/'1'!E19</f>
        <v>0.18972278421024052</v>
      </c>
      <c r="E6" s="14">
        <f>'2'!F23/'1'!F19</f>
        <v>0.25203395253789224</v>
      </c>
      <c r="F6" s="14">
        <f>'2'!G23/'1'!G19</f>
        <v>0.13009039498449687</v>
      </c>
    </row>
    <row r="7" spans="1:6" x14ac:dyDescent="0.25">
      <c r="A7" s="4" t="s">
        <v>99</v>
      </c>
      <c r="B7" s="14">
        <f>'2'!C23/('1'!C48-'1'!C53)</f>
        <v>0.28407552326285257</v>
      </c>
      <c r="C7" s="14">
        <f>'2'!D23/('1'!D48-'1'!D53)</f>
        <v>0.10089682444775142</v>
      </c>
      <c r="D7" s="14">
        <f>'2'!E23/('1'!E48-'1'!E53)</f>
        <v>0.26143574321208624</v>
      </c>
      <c r="E7" s="14">
        <f>'2'!F23/('1'!F48-'1'!F53)</f>
        <v>0.39874608387760574</v>
      </c>
      <c r="F7" s="14">
        <f>'2'!G23/('1'!G48-'1'!G53)</f>
        <v>0.19339197803495856</v>
      </c>
    </row>
    <row r="8" spans="1:6" x14ac:dyDescent="0.25">
      <c r="A8" s="4" t="s">
        <v>60</v>
      </c>
      <c r="B8" s="14">
        <f>('1'!C25+'1'!C27)/('1'!C48-'1'!C53)</f>
        <v>0.26777327743750629</v>
      </c>
      <c r="C8" s="14">
        <f>('1'!D25+'1'!D27)/('1'!D48-'1'!D53)</f>
        <v>1.2910996176196459E-3</v>
      </c>
      <c r="D8" s="14">
        <f>('1'!E25+'1'!E27)/('1'!E48-'1'!E53)</f>
        <v>2.7552138100031542E-3</v>
      </c>
      <c r="E8" s="14">
        <f>('1'!F25+'1'!F27)/('1'!F48-'1'!F53)</f>
        <v>2.8372747961621721E-3</v>
      </c>
      <c r="F8" s="14">
        <f>('1'!G25+'1'!G27)/('1'!G48-'1'!G53)</f>
        <v>0</v>
      </c>
    </row>
    <row r="9" spans="1:6" x14ac:dyDescent="0.25">
      <c r="A9" s="4" t="s">
        <v>61</v>
      </c>
      <c r="B9" s="20">
        <f>'1'!C10/'1'!C31</f>
        <v>1.0772464902858405</v>
      </c>
      <c r="C9" s="20">
        <f>'1'!D10/'1'!D31</f>
        <v>0.97596802841130093</v>
      </c>
      <c r="D9" s="20">
        <f>'1'!E10/'1'!E31</f>
        <v>1.3754776424897455</v>
      </c>
      <c r="E9" s="20">
        <f>'1'!F10/'1'!F31</f>
        <v>1.2260294713917959</v>
      </c>
      <c r="F9" s="20">
        <f>'1'!G10/'1'!G31</f>
        <v>1.4761759600575357</v>
      </c>
    </row>
    <row r="10" spans="1:6" x14ac:dyDescent="0.25">
      <c r="A10" s="4" t="s">
        <v>100</v>
      </c>
      <c r="B10" s="14">
        <f>'2'!C23/'2'!C6</f>
        <v>0.19188506406573627</v>
      </c>
      <c r="C10" s="14">
        <f>'2'!D23/'2'!D6</f>
        <v>0.11215363926488431</v>
      </c>
      <c r="D10" s="14">
        <f>'2'!E23/'2'!E6</f>
        <v>0.19792029764282321</v>
      </c>
      <c r="E10" s="14">
        <f>'2'!F23/'2'!F6</f>
        <v>0.21160368247380235</v>
      </c>
      <c r="F10" s="14">
        <f>'2'!G23/'2'!G6</f>
        <v>0.18240389183745406</v>
      </c>
    </row>
    <row r="11" spans="1:6" x14ac:dyDescent="0.25">
      <c r="A11" t="s">
        <v>62</v>
      </c>
      <c r="B11" s="14">
        <f>'2'!C14/'2'!C6</f>
        <v>0.20858068366359497</v>
      </c>
      <c r="C11" s="14">
        <f>'2'!D14/'2'!D6</f>
        <v>0.13138420567961462</v>
      </c>
      <c r="D11" s="14">
        <f>'2'!E14/'2'!E6</f>
        <v>0.22897001697529226</v>
      </c>
      <c r="E11" s="14">
        <f>'2'!F14/'2'!F6</f>
        <v>0.24092910656780878</v>
      </c>
      <c r="F11" s="14">
        <f>'2'!G14/'2'!G6</f>
        <v>0.21411038312541569</v>
      </c>
    </row>
    <row r="12" spans="1:6" x14ac:dyDescent="0.25">
      <c r="A12" s="4" t="s">
        <v>101</v>
      </c>
      <c r="B12" s="14">
        <f>'2'!C23/('1'!C48-'1'!C53+'1'!C25+'1'!C27)</f>
        <v>0.22407438957621964</v>
      </c>
      <c r="C12" s="14">
        <f>'2'!D23/('1'!D48-'1'!D53+'1'!D25+'1'!D27)</f>
        <v>0.10076672456819265</v>
      </c>
      <c r="D12" s="14">
        <f>'2'!E23/('1'!E48-'1'!E53+'1'!E25+'1'!E27)</f>
        <v>0.2607174110007886</v>
      </c>
      <c r="E12" s="14">
        <f>'2'!F23/('1'!F48-'1'!F53+'1'!F25+'1'!F27)</f>
        <v>0.39761793253911037</v>
      </c>
      <c r="F12" s="14">
        <f>'2'!G23/('1'!G48-'1'!G53+'1'!G25+'1'!G27)</f>
        <v>0.19339197803495856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Rakibul Hossen</dc:creator>
  <cp:lastModifiedBy>Anik</cp:lastModifiedBy>
  <dcterms:created xsi:type="dcterms:W3CDTF">2017-04-17T04:07:28Z</dcterms:created>
  <dcterms:modified xsi:type="dcterms:W3CDTF">2020-04-11T15:28:44Z</dcterms:modified>
</cp:coreProperties>
</file>