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98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B44" i="1"/>
  <c r="G26" i="3" l="1"/>
  <c r="G24" i="3"/>
  <c r="G22" i="3"/>
  <c r="G20" i="3"/>
  <c r="G17" i="3"/>
  <c r="G9" i="3"/>
  <c r="C33" i="2"/>
  <c r="D33" i="2"/>
  <c r="E33" i="2"/>
  <c r="F33" i="2"/>
  <c r="G33" i="2"/>
  <c r="B33" i="2"/>
  <c r="G27" i="2"/>
  <c r="G16" i="2"/>
  <c r="G10" i="2"/>
  <c r="G14" i="2" s="1"/>
  <c r="G26" i="2" s="1"/>
  <c r="G30" i="2" s="1"/>
  <c r="G32" i="2" s="1"/>
  <c r="G46" i="1"/>
  <c r="G45" i="1"/>
  <c r="G43" i="1"/>
  <c r="G44" i="1" s="1"/>
  <c r="G25" i="1"/>
  <c r="G31" i="1" s="1"/>
  <c r="G19" i="1"/>
  <c r="G10" i="1"/>
  <c r="G17" i="1" s="1"/>
  <c r="C30" i="2"/>
  <c r="D30" i="2"/>
  <c r="E30" i="2"/>
  <c r="F30" i="2"/>
  <c r="B30" i="2"/>
  <c r="C27" i="2"/>
  <c r="D27" i="2"/>
  <c r="E27" i="2"/>
  <c r="F27" i="2"/>
  <c r="B27" i="2"/>
  <c r="C26" i="3"/>
  <c r="D26" i="3"/>
  <c r="E26" i="3"/>
  <c r="F26" i="3"/>
  <c r="B26" i="3"/>
  <c r="C24" i="3"/>
  <c r="D24" i="3"/>
  <c r="E24" i="3"/>
  <c r="F24" i="3"/>
  <c r="C22" i="3"/>
  <c r="D22" i="3"/>
  <c r="E22" i="3"/>
  <c r="F22" i="3"/>
  <c r="C20" i="3"/>
  <c r="D20" i="3"/>
  <c r="E20" i="3"/>
  <c r="F20" i="3"/>
  <c r="C17" i="3"/>
  <c r="D17" i="3"/>
  <c r="E17" i="3"/>
  <c r="F17" i="3"/>
  <c r="C9" i="3"/>
  <c r="D9" i="3"/>
  <c r="E9" i="3"/>
  <c r="F9" i="3"/>
  <c r="C26" i="2"/>
  <c r="D26" i="2"/>
  <c r="E26" i="2"/>
  <c r="F26" i="2"/>
  <c r="C16" i="2"/>
  <c r="D16" i="2"/>
  <c r="E16" i="2"/>
  <c r="F16" i="2"/>
  <c r="C14" i="2"/>
  <c r="D14" i="2"/>
  <c r="E14" i="2"/>
  <c r="F14" i="2"/>
  <c r="C10" i="2"/>
  <c r="D10" i="2"/>
  <c r="E10" i="2"/>
  <c r="F10" i="2"/>
  <c r="C43" i="1"/>
  <c r="C44" i="1" s="1"/>
  <c r="D43" i="1"/>
  <c r="D44" i="1" s="1"/>
  <c r="E43" i="1"/>
  <c r="E44" i="1" s="1"/>
  <c r="F43" i="1"/>
  <c r="F44" i="1" s="1"/>
  <c r="B43" i="1"/>
  <c r="B33" i="1"/>
  <c r="C31" i="1"/>
  <c r="D31" i="1"/>
  <c r="F31" i="1"/>
  <c r="C25" i="1"/>
  <c r="D25" i="1"/>
  <c r="E25" i="1"/>
  <c r="F25" i="1"/>
  <c r="C19" i="1"/>
  <c r="D19" i="1"/>
  <c r="E19" i="1"/>
  <c r="F19" i="1"/>
  <c r="C17" i="1"/>
  <c r="D17" i="1"/>
  <c r="E17" i="1"/>
  <c r="E31" i="1" s="1"/>
  <c r="F17" i="1"/>
  <c r="D10" i="1"/>
  <c r="E10" i="1"/>
  <c r="F10" i="1"/>
  <c r="C46" i="1" l="1"/>
  <c r="D46" i="1"/>
  <c r="E46" i="1"/>
  <c r="F46" i="1"/>
  <c r="B46" i="1"/>
  <c r="F32" i="2" l="1"/>
  <c r="B9" i="3"/>
  <c r="B20" i="3"/>
  <c r="B17" i="3"/>
  <c r="D32" i="2"/>
  <c r="E32" i="2"/>
  <c r="C32" i="2"/>
  <c r="B10" i="2"/>
  <c r="B14" i="2" s="1"/>
  <c r="B18" i="2"/>
  <c r="B16" i="2" s="1"/>
  <c r="D45" i="1"/>
  <c r="E45" i="1"/>
  <c r="F45" i="1"/>
  <c r="B25" i="1"/>
  <c r="B19" i="1"/>
  <c r="C10" i="1"/>
  <c r="C45" i="1" s="1"/>
  <c r="B10" i="1"/>
  <c r="B17" i="1" s="1"/>
  <c r="B45" i="1" s="1"/>
  <c r="B31" i="1" l="1"/>
  <c r="B22" i="3"/>
  <c r="B24" i="3" s="1"/>
  <c r="B26" i="2"/>
  <c r="B32" i="2" l="1"/>
</calcChain>
</file>

<file path=xl/sharedStrings.xml><?xml version="1.0" encoding="utf-8"?>
<sst xmlns="http://schemas.openxmlformats.org/spreadsheetml/2006/main" count="95" uniqueCount="84">
  <si>
    <t>Karnaphuli Insurance Company Ltd.</t>
  </si>
  <si>
    <t>Premium on Right Share/ Share Premium</t>
  </si>
  <si>
    <t>Reserve For Exceptional Losses</t>
  </si>
  <si>
    <t>Depreciation Fund</t>
  </si>
  <si>
    <t>Profit &amp; Loss Appropriation Account</t>
  </si>
  <si>
    <t>Fire Insurance Business Account</t>
  </si>
  <si>
    <t>Marine Insurance Business Account</t>
  </si>
  <si>
    <t>Misc. Insurance Business Account</t>
  </si>
  <si>
    <t>Deposit Premium</t>
  </si>
  <si>
    <t>Liabilities &amp; Provisions</t>
  </si>
  <si>
    <t>Estimated Liability In Respect Of Outstanding Claims Whether Due Or Intimated</t>
  </si>
  <si>
    <t>Amount Due To Other Persons Or Bodies Carrying On Insurance Business</t>
  </si>
  <si>
    <t>Provision For Income Tax</t>
  </si>
  <si>
    <t>Sundry Creditors</t>
  </si>
  <si>
    <t>Investment (At cost)</t>
  </si>
  <si>
    <t>Statutory Deposits with banks</t>
  </si>
  <si>
    <t>Share &amp; Debenture/ Investment in Shares</t>
  </si>
  <si>
    <t>Amount Due From Other Persons Or Bodies Carrying On Insurance Business</t>
  </si>
  <si>
    <t>Sundry Debtors</t>
  </si>
  <si>
    <t>Cash &amp; Bank Balances</t>
  </si>
  <si>
    <t>Stock Of Printing Materials At Cost</t>
  </si>
  <si>
    <t>Fixed Assets</t>
  </si>
  <si>
    <t>Security Deposit</t>
  </si>
  <si>
    <t>Profit/(Loss) on Sale of Shares</t>
  </si>
  <si>
    <t>Dividend And Debenture Interest</t>
  </si>
  <si>
    <t>Interest &amp; Rent Received &amp; Accrued</t>
  </si>
  <si>
    <t>Misc. Receipt</t>
  </si>
  <si>
    <t>Profit/Loss Transferred From:</t>
  </si>
  <si>
    <t>Fire Revenue Account</t>
  </si>
  <si>
    <t>Marine Revenue Account</t>
  </si>
  <si>
    <t>Miscellaneous Revenue Account</t>
  </si>
  <si>
    <t>Advertisement &amp; Publicity</t>
  </si>
  <si>
    <t>Fees &amp; Charges</t>
  </si>
  <si>
    <t>-</t>
  </si>
  <si>
    <t>Directors Fee</t>
  </si>
  <si>
    <t>Audit Fees</t>
  </si>
  <si>
    <t>Legal &amp; Professional Fees</t>
  </si>
  <si>
    <t>Donation &amp; Subscription</t>
  </si>
  <si>
    <t>Depreciation</t>
  </si>
  <si>
    <t>Registration &amp; Renewal</t>
  </si>
  <si>
    <t>Provision For Incentive</t>
  </si>
  <si>
    <t>Collection From Premium &amp; Other Income</t>
  </si>
  <si>
    <t>Income Tax Paid</t>
  </si>
  <si>
    <t>Payment For Management Exp. Re-Insurance &amp; Claim</t>
  </si>
  <si>
    <t>Acquisition Of Fixed Asset</t>
  </si>
  <si>
    <t>Investment Made</t>
  </si>
  <si>
    <t>Sales Of Share</t>
  </si>
  <si>
    <t>Investment In Share/ Purchase of Share</t>
  </si>
  <si>
    <t>Investment In Bond/ Mutual Funds</t>
  </si>
  <si>
    <t>Sale Proceed Of Motor Vehicle</t>
  </si>
  <si>
    <t>Dividend Paid</t>
  </si>
  <si>
    <t>General Reserve Fund</t>
  </si>
  <si>
    <t>Dividend Equalisation Reserve Fund</t>
  </si>
  <si>
    <t>Diminution in value of lnvestment Fund</t>
  </si>
  <si>
    <t>Balance Sheet</t>
  </si>
  <si>
    <t>As at year end</t>
  </si>
  <si>
    <t>Liabilities and Capital</t>
  </si>
  <si>
    <t>Shareholders’ Equity</t>
  </si>
  <si>
    <t>Issued, Subscribed and Paid-up Capital</t>
  </si>
  <si>
    <t>Reserve or Contingency Account</t>
  </si>
  <si>
    <t>Balance of Fund &amp; Account</t>
  </si>
  <si>
    <t>Assets</t>
  </si>
  <si>
    <t>Net assets value per share</t>
  </si>
  <si>
    <t>Shares to calculate NAVPS</t>
  </si>
  <si>
    <t>Income Statement</t>
  </si>
  <si>
    <t>Income</t>
  </si>
  <si>
    <t>Expenses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</si>
  <si>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</si>
  <si>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</si>
  <si>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</si>
  <si>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</si>
  <si>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</si>
  <si>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</si>
  <si>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</si>
  <si>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</si>
  <si>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</si>
  <si>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</si>
  <si>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</si>
  <si>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</si>
  <si>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</si>
  <si>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</si>
  <si>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Current</t>
  </si>
  <si>
    <t>Deferred</t>
  </si>
  <si>
    <t>Provision For Deferred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</si>
</sst>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/>
      <right/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/>
      <top/>
      <bottom/>
      <diagonal/>
    </border>
    <border>
      <left/>
      <right style="medium">
        <color rgb="FFF2F2F2"/>
      </right>
      <top/>
      <bottom/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/>
      <right/>
      <top/>
      <bottom style="medium">
        <color rgb="FFF2F2F2"/>
      </bottom>
      <diagonal/>
    </border>
    <border>
      <left style="medium">
        <color rgb="FFF2F2F2"/>
      </left>
      <right/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/>
      <bottom style="thin">
        <color indexed="64"/>
      </bottom>
      <diagonal/>
    </border>
    <border>
      <left style="medium">
        <color rgb="FFF2F2F2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 applyFill="1"/>
    <xf numFmtId="0" fontId="0" fillId="0" borderId="0" xfId="0" applyFont="1"/>
    <xf numFmtId="0" fontId="4" fillId="0" borderId="0" xfId="0" applyFont="1" applyFill="1"/>
    <xf numFmtId="0" fontId="5" fillId="0" borderId="1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right" wrapText="1"/>
    </xf>
    <xf numFmtId="0" fontId="5" fillId="0" borderId="3" xfId="0" applyFont="1" applyFill="1" applyBorder="1" applyAlignment="1">
      <alignment horizontal="right" wrapText="1"/>
    </xf>
    <xf numFmtId="0" fontId="5" fillId="0" borderId="4" xfId="0" applyFont="1" applyFill="1" applyBorder="1" applyAlignment="1">
      <alignment vertical="top" wrapText="1"/>
    </xf>
    <xf numFmtId="164" fontId="5" fillId="0" borderId="0" xfId="1" applyNumberFormat="1" applyFont="1" applyFill="1" applyBorder="1" applyAlignment="1">
      <alignment vertical="top" wrapText="1"/>
    </xf>
    <xf numFmtId="4" fontId="5" fillId="0" borderId="0" xfId="0" applyNumberFormat="1" applyFont="1" applyFill="1" applyAlignment="1">
      <alignment horizontal="right" vertical="top" wrapText="1"/>
    </xf>
    <xf numFmtId="4" fontId="5" fillId="0" borderId="5" xfId="0" applyNumberFormat="1" applyFont="1" applyFill="1" applyBorder="1" applyAlignment="1">
      <alignment horizontal="right" vertical="top" wrapText="1"/>
    </xf>
    <xf numFmtId="0" fontId="6" fillId="0" borderId="4" xfId="0" applyFont="1" applyFill="1" applyBorder="1" applyAlignment="1">
      <alignment vertical="top" wrapText="1"/>
    </xf>
    <xf numFmtId="164" fontId="6" fillId="0" borderId="0" xfId="1" applyNumberFormat="1" applyFont="1" applyFill="1" applyBorder="1" applyAlignment="1">
      <alignment vertical="top" wrapText="1"/>
    </xf>
    <xf numFmtId="4" fontId="6" fillId="0" borderId="0" xfId="0" applyNumberFormat="1" applyFont="1" applyFill="1" applyAlignment="1">
      <alignment horizontal="right" vertical="top" wrapText="1"/>
    </xf>
    <xf numFmtId="4" fontId="6" fillId="0" borderId="5" xfId="0" applyNumberFormat="1" applyFont="1" applyFill="1" applyBorder="1" applyAlignment="1">
      <alignment horizontal="right" vertical="top" wrapText="1"/>
    </xf>
    <xf numFmtId="0" fontId="6" fillId="0" borderId="6" xfId="0" applyFont="1" applyFill="1" applyBorder="1" applyAlignment="1">
      <alignment vertical="top" wrapText="1"/>
    </xf>
    <xf numFmtId="43" fontId="6" fillId="0" borderId="7" xfId="1" applyNumberFormat="1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164" fontId="7" fillId="0" borderId="0" xfId="1" applyNumberFormat="1" applyFont="1" applyFill="1" applyBorder="1" applyAlignment="1">
      <alignment vertical="top" wrapText="1"/>
    </xf>
    <xf numFmtId="4" fontId="7" fillId="0" borderId="0" xfId="0" applyNumberFormat="1" applyFont="1" applyFill="1" applyAlignment="1">
      <alignment horizontal="right" vertical="top" wrapText="1"/>
    </xf>
    <xf numFmtId="4" fontId="7" fillId="0" borderId="5" xfId="0" applyNumberFormat="1" applyFont="1" applyFill="1" applyBorder="1" applyAlignment="1">
      <alignment horizontal="right" vertical="top" wrapText="1"/>
    </xf>
    <xf numFmtId="0" fontId="8" fillId="0" borderId="4" xfId="0" applyFont="1" applyFill="1" applyBorder="1" applyAlignment="1">
      <alignment vertical="top" wrapText="1"/>
    </xf>
    <xf numFmtId="164" fontId="8" fillId="0" borderId="0" xfId="1" applyNumberFormat="1" applyFont="1" applyFill="1" applyBorder="1" applyAlignment="1">
      <alignment vertical="top" wrapText="1"/>
    </xf>
    <xf numFmtId="4" fontId="8" fillId="0" borderId="0" xfId="0" applyNumberFormat="1" applyFont="1" applyFill="1" applyAlignment="1">
      <alignment horizontal="right" vertical="top" wrapText="1"/>
    </xf>
    <xf numFmtId="4" fontId="8" fillId="0" borderId="5" xfId="0" applyNumberFormat="1" applyFont="1" applyFill="1" applyBorder="1" applyAlignment="1">
      <alignment horizontal="right" vertical="top" wrapText="1"/>
    </xf>
    <xf numFmtId="0" fontId="8" fillId="0" borderId="6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2" fontId="8" fillId="0" borderId="7" xfId="0" applyNumberFormat="1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0" xfId="0" applyFont="1" applyFill="1" applyAlignment="1">
      <alignment horizontal="right" vertical="top" wrapText="1"/>
    </xf>
    <xf numFmtId="0" fontId="5" fillId="0" borderId="5" xfId="0" applyFont="1" applyFill="1" applyBorder="1" applyAlignment="1">
      <alignment horizontal="right" vertical="top" wrapText="1"/>
    </xf>
    <xf numFmtId="0" fontId="6" fillId="0" borderId="0" xfId="0" applyFont="1" applyFill="1" applyBorder="1" applyAlignment="1">
      <alignment vertical="top" wrapText="1"/>
    </xf>
    <xf numFmtId="0" fontId="6" fillId="0" borderId="7" xfId="0" applyFont="1" applyFill="1" applyBorder="1" applyAlignment="1">
      <alignment vertical="top" wrapText="1"/>
    </xf>
    <xf numFmtId="2" fontId="6" fillId="0" borderId="7" xfId="0" applyNumberFormat="1" applyFont="1" applyFill="1" applyBorder="1" applyAlignment="1">
      <alignment horizontal="right" vertical="top" wrapText="1"/>
    </xf>
    <xf numFmtId="0" fontId="3" fillId="0" borderId="0" xfId="0" applyFont="1"/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right" wrapText="1"/>
    </xf>
    <xf numFmtId="0" fontId="5" fillId="0" borderId="5" xfId="0" applyFont="1" applyFill="1" applyBorder="1" applyAlignment="1">
      <alignment horizontal="right" wrapText="1"/>
    </xf>
    <xf numFmtId="0" fontId="8" fillId="0" borderId="1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/>
    <xf numFmtId="0" fontId="10" fillId="0" borderId="4" xfId="0" applyFont="1" applyFill="1" applyBorder="1" applyAlignment="1">
      <alignment vertical="top" wrapText="1"/>
    </xf>
    <xf numFmtId="0" fontId="3" fillId="0" borderId="10" xfId="0" applyFont="1" applyBorder="1" applyAlignment="1">
      <alignment horizontal="left"/>
    </xf>
    <xf numFmtId="0" fontId="11" fillId="0" borderId="4" xfId="0" applyFont="1" applyFill="1" applyBorder="1" applyAlignment="1">
      <alignment vertical="top" wrapText="1"/>
    </xf>
    <xf numFmtId="0" fontId="3" fillId="0" borderId="10" xfId="0" applyFont="1" applyBorder="1"/>
    <xf numFmtId="0" fontId="6" fillId="0" borderId="1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center" wrapText="1"/>
    </xf>
    <xf numFmtId="0" fontId="6" fillId="0" borderId="2" xfId="0" applyFont="1" applyFill="1" applyBorder="1" applyAlignment="1">
      <alignment horizontal="right" wrapText="1"/>
    </xf>
    <xf numFmtId="0" fontId="6" fillId="0" borderId="3" xfId="0" applyFont="1" applyFill="1" applyBorder="1" applyAlignment="1">
      <alignment horizontal="right" wrapText="1"/>
    </xf>
    <xf numFmtId="164" fontId="5" fillId="0" borderId="0" xfId="1" applyNumberFormat="1" applyFont="1" applyFill="1" applyAlignment="1">
      <alignment horizontal="right" vertical="top" wrapText="1"/>
    </xf>
    <xf numFmtId="164" fontId="5" fillId="0" borderId="5" xfId="1" applyNumberFormat="1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vertical="top" wrapText="1"/>
    </xf>
    <xf numFmtId="0" fontId="7" fillId="0" borderId="0" xfId="0" applyFont="1" applyFill="1" applyAlignment="1">
      <alignment horizontal="right" vertical="top" wrapText="1"/>
    </xf>
    <xf numFmtId="0" fontId="7" fillId="0" borderId="5" xfId="0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vertical="top" wrapText="1"/>
    </xf>
    <xf numFmtId="3" fontId="8" fillId="0" borderId="0" xfId="0" applyNumberFormat="1" applyFont="1" applyFill="1" applyAlignment="1">
      <alignment horizontal="right" vertical="top" wrapText="1"/>
    </xf>
    <xf numFmtId="4" fontId="12" fillId="2" borderId="8" xfId="0" applyNumberFormat="1" applyFont="1" applyFill="1" applyBorder="1" applyAlignment="1">
      <alignment horizontal="right" vertical="top" wrapText="1"/>
    </xf>
    <xf numFmtId="4" fontId="12" fillId="2" borderId="9" xfId="0" applyNumberFormat="1" applyFont="1" applyFill="1" applyBorder="1" applyAlignment="1">
      <alignment horizontal="right" vertical="top" wrapText="1"/>
    </xf>
    <xf numFmtId="0" fontId="8" fillId="0" borderId="0" xfId="0" applyFont="1"/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right" wrapText="1"/>
    </xf>
    <xf numFmtId="0" fontId="6" fillId="0" borderId="5" xfId="0" applyFont="1" applyFill="1" applyBorder="1" applyAlignment="1">
      <alignment horizontal="right" wrapText="1"/>
    </xf>
    <xf numFmtId="0" fontId="3" fillId="0" borderId="11" xfId="0" applyFont="1" applyBorder="1" applyAlignment="1">
      <alignment vertical="top" wrapText="1"/>
    </xf>
    <xf numFmtId="0" fontId="3" fillId="0" borderId="0" xfId="0" applyFont="1" applyBorder="1"/>
    <xf numFmtId="0" fontId="3" fillId="0" borderId="12" xfId="0" applyFont="1" applyBorder="1"/>
    <xf numFmtId="0" fontId="8" fillId="0" borderId="1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right" wrapText="1"/>
    </xf>
    <xf numFmtId="0" fontId="8" fillId="0" borderId="3" xfId="0" applyFont="1" applyFill="1" applyBorder="1" applyAlignment="1">
      <alignment horizontal="right" wrapText="1"/>
    </xf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right" wrapText="1"/>
    </xf>
    <xf numFmtId="0" fontId="8" fillId="0" borderId="5" xfId="0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vertical="top" wrapText="1"/>
    </xf>
    <xf numFmtId="164" fontId="0" fillId="0" borderId="0" xfId="0" applyNumberFormat="1" applyFont="1"/>
    <xf numFmtId="4" fontId="5" fillId="0" borderId="0" xfId="0" applyNumberFormat="1" applyFont="1" applyFill="1" applyBorder="1" applyAlignment="1">
      <alignment horizontal="righ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24" workbookViewId="0">
      <selection activeCell="B33" sqref="B33:G33"/>
    </sheetView>
  </sheetViews>
  <sheetFormatPr defaultRowHeight="15" x14ac:dyDescent="0.25"/>
  <cols>
    <col min="1" max="1" width="48.5703125" style="2" customWidth="1"/>
    <col min="2" max="3" width="17.5703125" style="2" customWidth="1"/>
    <col min="4" max="6" width="19.28515625" style="2" bestFit="1" customWidth="1"/>
    <col min="7" max="7" width="15.42578125" style="2" bestFit="1" customWidth="1"/>
    <col min="8" max="16384" width="9.140625" style="2"/>
  </cols>
  <sheetData>
    <row r="1" spans="1:7" ht="18.75" x14ac:dyDescent="0.3">
      <c r="A1" s="3" t="s">
        <v>0</v>
      </c>
      <c r="B1" s="3"/>
      <c r="C1" s="3"/>
    </row>
    <row r="2" spans="1:7" x14ac:dyDescent="0.25">
      <c r="A2" s="35" t="s">
        <v>54</v>
      </c>
    </row>
    <row r="3" spans="1:7" ht="15.75" thickBot="1" x14ac:dyDescent="0.3">
      <c r="A3" s="35" t="s">
        <v>55</v>
      </c>
    </row>
    <row r="4" spans="1:7" ht="15.75" x14ac:dyDescent="0.25">
      <c r="A4" s="4"/>
      <c r="B4" s="5">
        <v>2013</v>
      </c>
      <c r="C4" s="5">
        <v>2014</v>
      </c>
      <c r="D4" s="6">
        <v>2015</v>
      </c>
      <c r="E4" s="6">
        <v>2016</v>
      </c>
      <c r="F4" s="7">
        <v>2017</v>
      </c>
      <c r="G4" s="49">
        <v>2018</v>
      </c>
    </row>
    <row r="5" spans="1:7" ht="15.75" x14ac:dyDescent="0.25">
      <c r="A5" s="39" t="s">
        <v>56</v>
      </c>
      <c r="B5" s="36"/>
      <c r="C5" s="36"/>
      <c r="D5" s="37"/>
      <c r="E5" s="37"/>
      <c r="F5" s="38"/>
    </row>
    <row r="6" spans="1:7" ht="15.75" x14ac:dyDescent="0.25">
      <c r="A6" s="40"/>
      <c r="B6" s="36"/>
      <c r="C6" s="36"/>
      <c r="D6" s="37"/>
      <c r="E6" s="37"/>
      <c r="F6" s="38"/>
    </row>
    <row r="7" spans="1:7" ht="15.75" x14ac:dyDescent="0.25">
      <c r="A7" s="41" t="s">
        <v>57</v>
      </c>
      <c r="B7" s="36"/>
      <c r="C7" s="36"/>
      <c r="D7" s="37"/>
      <c r="E7" s="37"/>
      <c r="F7" s="38"/>
    </row>
    <row r="8" spans="1:7" ht="15.75" x14ac:dyDescent="0.25">
      <c r="A8" s="42" t="s">
        <v>58</v>
      </c>
      <c r="B8" s="9">
        <v>369196920</v>
      </c>
      <c r="C8" s="9">
        <v>387656766</v>
      </c>
      <c r="D8" s="10">
        <v>407039590</v>
      </c>
      <c r="E8" s="10">
        <v>407039590</v>
      </c>
      <c r="F8" s="11">
        <v>407039590</v>
      </c>
      <c r="G8" s="75">
        <v>427391560</v>
      </c>
    </row>
    <row r="9" spans="1:7" ht="15.75" x14ac:dyDescent="0.25">
      <c r="A9" s="42" t="s">
        <v>1</v>
      </c>
      <c r="B9" s="9">
        <v>134029927</v>
      </c>
      <c r="C9" s="9">
        <v>134029927</v>
      </c>
      <c r="D9" s="10">
        <v>114647103</v>
      </c>
      <c r="E9" s="10">
        <v>114647103</v>
      </c>
      <c r="F9" s="11">
        <v>114647103</v>
      </c>
      <c r="G9" s="75">
        <v>94295133</v>
      </c>
    </row>
    <row r="10" spans="1:7" ht="15.75" x14ac:dyDescent="0.25">
      <c r="A10" s="42" t="s">
        <v>59</v>
      </c>
      <c r="B10" s="13">
        <f>SUM(B11:B16)</f>
        <v>273061181</v>
      </c>
      <c r="C10" s="13">
        <f>SUM(C11:C16)</f>
        <v>290430519</v>
      </c>
      <c r="D10" s="13">
        <f t="shared" ref="D10:G10" si="0">SUM(D11:D16)</f>
        <v>256156822</v>
      </c>
      <c r="E10" s="13">
        <f t="shared" si="0"/>
        <v>271996649</v>
      </c>
      <c r="F10" s="13">
        <f t="shared" si="0"/>
        <v>294697517</v>
      </c>
      <c r="G10" s="13">
        <f t="shared" si="0"/>
        <v>328876457</v>
      </c>
    </row>
    <row r="11" spans="1:7" ht="15.75" x14ac:dyDescent="0.25">
      <c r="A11" s="8" t="s">
        <v>2</v>
      </c>
      <c r="B11" s="9">
        <v>136851455</v>
      </c>
      <c r="C11" s="9">
        <v>150000633</v>
      </c>
      <c r="D11" s="10">
        <v>164071713</v>
      </c>
      <c r="E11" s="10">
        <v>179071713</v>
      </c>
      <c r="F11" s="11">
        <v>194671713</v>
      </c>
      <c r="G11" s="75">
        <v>209371713</v>
      </c>
    </row>
    <row r="12" spans="1:7" ht="15.75" x14ac:dyDescent="0.25">
      <c r="A12" s="8" t="s">
        <v>3</v>
      </c>
      <c r="B12" s="9">
        <v>42844649</v>
      </c>
      <c r="C12" s="9">
        <v>46866456</v>
      </c>
      <c r="D12" s="10">
        <v>50526076</v>
      </c>
      <c r="E12" s="10">
        <v>51816608</v>
      </c>
      <c r="F12" s="11">
        <v>53954954</v>
      </c>
      <c r="G12" s="75">
        <v>56668009</v>
      </c>
    </row>
    <row r="13" spans="1:7" ht="15.75" x14ac:dyDescent="0.25">
      <c r="A13" s="8" t="s">
        <v>51</v>
      </c>
      <c r="B13" s="9">
        <v>7500000</v>
      </c>
      <c r="C13" s="9">
        <v>7500000</v>
      </c>
      <c r="D13" s="10"/>
      <c r="E13" s="10"/>
      <c r="F13" s="11"/>
      <c r="G13" s="75">
        <v>15000000</v>
      </c>
    </row>
    <row r="14" spans="1:7" ht="15.75" x14ac:dyDescent="0.25">
      <c r="A14" s="8" t="s">
        <v>52</v>
      </c>
      <c r="B14" s="9">
        <v>7500000</v>
      </c>
      <c r="C14" s="9">
        <v>7500000</v>
      </c>
      <c r="D14" s="10"/>
      <c r="E14" s="10"/>
      <c r="F14" s="11"/>
    </row>
    <row r="15" spans="1:7" ht="15.75" x14ac:dyDescent="0.25">
      <c r="A15" s="8" t="s">
        <v>53</v>
      </c>
      <c r="B15" s="9">
        <v>29850727</v>
      </c>
      <c r="C15" s="9">
        <v>29850727</v>
      </c>
      <c r="D15" s="10"/>
      <c r="E15" s="10"/>
      <c r="F15" s="11"/>
    </row>
    <row r="16" spans="1:7" ht="15.75" x14ac:dyDescent="0.25">
      <c r="A16" s="8" t="s">
        <v>4</v>
      </c>
      <c r="B16" s="9">
        <v>48514350</v>
      </c>
      <c r="C16" s="9">
        <v>48712703</v>
      </c>
      <c r="D16" s="10">
        <v>41559033</v>
      </c>
      <c r="E16" s="10">
        <v>41108328</v>
      </c>
      <c r="F16" s="11">
        <v>46070850</v>
      </c>
      <c r="G16" s="75">
        <v>47836735</v>
      </c>
    </row>
    <row r="17" spans="1:7" ht="15.75" x14ac:dyDescent="0.25">
      <c r="A17" s="12"/>
      <c r="B17" s="13">
        <f>B10+B9+B8</f>
        <v>776288028</v>
      </c>
      <c r="C17" s="13">
        <f t="shared" ref="C17:G17" si="1">C10+C9+C8</f>
        <v>812117212</v>
      </c>
      <c r="D17" s="13">
        <f t="shared" si="1"/>
        <v>777843515</v>
      </c>
      <c r="E17" s="13">
        <f t="shared" si="1"/>
        <v>793683342</v>
      </c>
      <c r="F17" s="13">
        <f t="shared" si="1"/>
        <v>816384210</v>
      </c>
      <c r="G17" s="13">
        <f t="shared" si="1"/>
        <v>850563150</v>
      </c>
    </row>
    <row r="18" spans="1:7" ht="15.75" x14ac:dyDescent="0.25">
      <c r="A18" s="12"/>
      <c r="B18" s="13"/>
      <c r="C18" s="13"/>
      <c r="D18" s="14"/>
      <c r="E18" s="14"/>
      <c r="F18" s="15"/>
    </row>
    <row r="19" spans="1:7" ht="15.75" x14ac:dyDescent="0.25">
      <c r="A19" s="42" t="s">
        <v>60</v>
      </c>
      <c r="B19" s="13">
        <f>SUM(B20:B22)</f>
        <v>64289512</v>
      </c>
      <c r="C19" s="13">
        <f t="shared" ref="C19:G19" si="2">SUM(C20:C22)</f>
        <v>53016748</v>
      </c>
      <c r="D19" s="13">
        <f t="shared" si="2"/>
        <v>56317154</v>
      </c>
      <c r="E19" s="13">
        <f t="shared" si="2"/>
        <v>62497191</v>
      </c>
      <c r="F19" s="13">
        <f t="shared" si="2"/>
        <v>62714213</v>
      </c>
      <c r="G19" s="13">
        <f t="shared" si="2"/>
        <v>59131424</v>
      </c>
    </row>
    <row r="20" spans="1:7" ht="15.75" x14ac:dyDescent="0.25">
      <c r="A20" s="8" t="s">
        <v>5</v>
      </c>
      <c r="B20" s="9">
        <v>26212701</v>
      </c>
      <c r="C20" s="9">
        <v>22431433</v>
      </c>
      <c r="D20" s="10">
        <v>20542934</v>
      </c>
      <c r="E20" s="10">
        <v>24615647</v>
      </c>
      <c r="F20" s="11">
        <v>23544059</v>
      </c>
      <c r="G20" s="75">
        <v>19801740</v>
      </c>
    </row>
    <row r="21" spans="1:7" ht="15.75" x14ac:dyDescent="0.25">
      <c r="A21" s="8" t="s">
        <v>6</v>
      </c>
      <c r="B21" s="9">
        <v>23423418</v>
      </c>
      <c r="C21" s="9">
        <v>17838627</v>
      </c>
      <c r="D21" s="10">
        <v>22749482</v>
      </c>
      <c r="E21" s="10">
        <v>21708267</v>
      </c>
      <c r="F21" s="11">
        <v>22969392</v>
      </c>
      <c r="G21" s="75">
        <v>22371588</v>
      </c>
    </row>
    <row r="22" spans="1:7" ht="15.75" x14ac:dyDescent="0.25">
      <c r="A22" s="8" t="s">
        <v>7</v>
      </c>
      <c r="B22" s="9">
        <v>14653393</v>
      </c>
      <c r="C22" s="9">
        <v>12746688</v>
      </c>
      <c r="D22" s="10">
        <v>13024738</v>
      </c>
      <c r="E22" s="10">
        <v>16173277</v>
      </c>
      <c r="F22" s="11">
        <v>16200762</v>
      </c>
      <c r="G22" s="75">
        <v>16958096</v>
      </c>
    </row>
    <row r="23" spans="1:7" ht="15.75" x14ac:dyDescent="0.25">
      <c r="A23" s="42" t="s">
        <v>8</v>
      </c>
      <c r="B23" s="13">
        <v>36386525</v>
      </c>
      <c r="C23" s="13">
        <v>34037255</v>
      </c>
      <c r="D23" s="14">
        <v>33858981</v>
      </c>
      <c r="E23" s="14">
        <v>21803803</v>
      </c>
      <c r="F23" s="15">
        <v>14042620</v>
      </c>
      <c r="G23" s="75">
        <v>11658260</v>
      </c>
    </row>
    <row r="24" spans="1:7" ht="15.75" x14ac:dyDescent="0.25">
      <c r="A24" s="12"/>
      <c r="B24" s="13"/>
      <c r="C24" s="13"/>
      <c r="D24" s="14"/>
      <c r="E24" s="14"/>
      <c r="F24" s="15"/>
    </row>
    <row r="25" spans="1:7" ht="15.75" x14ac:dyDescent="0.25">
      <c r="A25" s="42" t="s">
        <v>9</v>
      </c>
      <c r="B25" s="13">
        <f>SUM(B26:B30)</f>
        <v>317670585</v>
      </c>
      <c r="C25" s="13">
        <f t="shared" ref="C25:G25" si="3">SUM(C26:C30)</f>
        <v>339546841</v>
      </c>
      <c r="D25" s="13">
        <f t="shared" si="3"/>
        <v>348910264</v>
      </c>
      <c r="E25" s="13">
        <f t="shared" si="3"/>
        <v>353348968</v>
      </c>
      <c r="F25" s="13">
        <f t="shared" si="3"/>
        <v>414418326</v>
      </c>
      <c r="G25" s="13">
        <f t="shared" si="3"/>
        <v>391663531</v>
      </c>
    </row>
    <row r="26" spans="1:7" ht="31.5" x14ac:dyDescent="0.25">
      <c r="A26" s="8" t="s">
        <v>10</v>
      </c>
      <c r="B26" s="9">
        <v>68209541</v>
      </c>
      <c r="C26" s="9">
        <v>60588446</v>
      </c>
      <c r="D26" s="10">
        <v>57071278</v>
      </c>
      <c r="E26" s="10">
        <v>55283685</v>
      </c>
      <c r="F26" s="11">
        <v>62039677</v>
      </c>
      <c r="G26" s="75">
        <v>61465013</v>
      </c>
    </row>
    <row r="27" spans="1:7" ht="31.5" x14ac:dyDescent="0.25">
      <c r="A27" s="8" t="s">
        <v>11</v>
      </c>
      <c r="B27" s="9">
        <v>79642906</v>
      </c>
      <c r="C27" s="9">
        <v>73353873</v>
      </c>
      <c r="D27" s="10">
        <v>61736988</v>
      </c>
      <c r="E27" s="10">
        <v>43697941</v>
      </c>
      <c r="F27" s="11">
        <v>42431231</v>
      </c>
      <c r="G27" s="75">
        <v>2344685</v>
      </c>
    </row>
    <row r="28" spans="1:7" ht="15.75" x14ac:dyDescent="0.25">
      <c r="A28" s="8" t="s">
        <v>12</v>
      </c>
      <c r="B28" s="9">
        <v>152245156</v>
      </c>
      <c r="C28" s="9">
        <v>183245156</v>
      </c>
      <c r="D28" s="10">
        <v>208445156</v>
      </c>
      <c r="E28" s="10">
        <v>233445156</v>
      </c>
      <c r="F28" s="11">
        <v>259245156</v>
      </c>
      <c r="G28" s="75">
        <v>277495156</v>
      </c>
    </row>
    <row r="29" spans="1:7" ht="15.75" x14ac:dyDescent="0.25">
      <c r="A29" s="8" t="s">
        <v>83</v>
      </c>
      <c r="B29" s="9"/>
      <c r="C29" s="9"/>
      <c r="D29" s="10"/>
      <c r="E29" s="10"/>
      <c r="F29" s="11"/>
      <c r="G29" s="75">
        <v>1000000</v>
      </c>
    </row>
    <row r="30" spans="1:7" ht="15.75" x14ac:dyDescent="0.25">
      <c r="A30" s="8" t="s">
        <v>13</v>
      </c>
      <c r="B30" s="9">
        <v>17572982</v>
      </c>
      <c r="C30" s="9">
        <v>22359366</v>
      </c>
      <c r="D30" s="10">
        <v>21656842</v>
      </c>
      <c r="E30" s="10">
        <v>20922186</v>
      </c>
      <c r="F30" s="11">
        <v>50702262</v>
      </c>
      <c r="G30" s="75">
        <v>49358677</v>
      </c>
    </row>
    <row r="31" spans="1:7" ht="15.75" x14ac:dyDescent="0.25">
      <c r="A31" s="12"/>
      <c r="B31" s="13">
        <f>B25+B23+B19+B17</f>
        <v>1194634650</v>
      </c>
      <c r="C31" s="13">
        <f t="shared" ref="C31:G31" si="4">C25+C23+C19+C17</f>
        <v>1238718056</v>
      </c>
      <c r="D31" s="13">
        <f t="shared" si="4"/>
        <v>1216929914</v>
      </c>
      <c r="E31" s="13">
        <f t="shared" si="4"/>
        <v>1231333304</v>
      </c>
      <c r="F31" s="13">
        <f t="shared" si="4"/>
        <v>1307559369</v>
      </c>
      <c r="G31" s="13">
        <f t="shared" si="4"/>
        <v>1313016365</v>
      </c>
    </row>
    <row r="32" spans="1:7" ht="15.75" x14ac:dyDescent="0.25">
      <c r="A32" s="43" t="s">
        <v>61</v>
      </c>
      <c r="B32" s="13"/>
      <c r="C32" s="13"/>
      <c r="D32" s="14"/>
      <c r="E32" s="14"/>
      <c r="F32" s="15"/>
    </row>
    <row r="33" spans="1:7" ht="15.75" x14ac:dyDescent="0.25">
      <c r="A33" s="44" t="s">
        <v>14</v>
      </c>
      <c r="B33" s="13">
        <f>SUM(B34:B35)</f>
        <v>228602280</v>
      </c>
      <c r="C33" s="13">
        <f t="shared" ref="C33:G33" si="5">SUM(C34:C35)</f>
        <v>220319326</v>
      </c>
      <c r="D33" s="13">
        <f t="shared" si="5"/>
        <v>59064216</v>
      </c>
      <c r="E33" s="13">
        <f t="shared" si="5"/>
        <v>68839001</v>
      </c>
      <c r="F33" s="13">
        <f t="shared" si="5"/>
        <v>141614944</v>
      </c>
      <c r="G33" s="13">
        <f t="shared" si="5"/>
        <v>145469369</v>
      </c>
    </row>
    <row r="34" spans="1:7" ht="15.75" x14ac:dyDescent="0.25">
      <c r="A34" s="8" t="s">
        <v>15</v>
      </c>
      <c r="B34" s="9">
        <v>25000000</v>
      </c>
      <c r="C34" s="9">
        <v>25000000</v>
      </c>
      <c r="D34" s="10">
        <v>25000000</v>
      </c>
      <c r="E34" s="10">
        <v>25000000</v>
      </c>
      <c r="F34" s="11">
        <v>25000000</v>
      </c>
      <c r="G34" s="11">
        <v>25000000</v>
      </c>
    </row>
    <row r="35" spans="1:7" ht="15.75" x14ac:dyDescent="0.25">
      <c r="A35" s="8" t="s">
        <v>16</v>
      </c>
      <c r="B35" s="9">
        <v>203602280</v>
      </c>
      <c r="C35" s="9">
        <v>195319326</v>
      </c>
      <c r="D35" s="10">
        <v>34064216</v>
      </c>
      <c r="E35" s="10">
        <v>43839001</v>
      </c>
      <c r="F35" s="11">
        <v>116614944</v>
      </c>
      <c r="G35" s="75">
        <v>120469369</v>
      </c>
    </row>
    <row r="36" spans="1:7" ht="15.75" x14ac:dyDescent="0.25">
      <c r="A36" s="8"/>
      <c r="B36" s="9"/>
      <c r="C36" s="9"/>
      <c r="D36" s="10"/>
      <c r="E36" s="10"/>
      <c r="F36" s="11"/>
      <c r="G36" s="75"/>
    </row>
    <row r="37" spans="1:7" ht="31.5" x14ac:dyDescent="0.25">
      <c r="A37" s="8" t="s">
        <v>17</v>
      </c>
      <c r="B37" s="9">
        <v>135816710</v>
      </c>
      <c r="C37" s="9">
        <v>122841780</v>
      </c>
      <c r="D37" s="10">
        <v>140530485</v>
      </c>
      <c r="E37" s="10">
        <v>127207885</v>
      </c>
      <c r="F37" s="11">
        <v>132136644</v>
      </c>
      <c r="G37" s="75">
        <v>108985108</v>
      </c>
    </row>
    <row r="38" spans="1:7" ht="15.75" x14ac:dyDescent="0.25">
      <c r="A38" s="8" t="s">
        <v>18</v>
      </c>
      <c r="B38" s="9">
        <v>193622907</v>
      </c>
      <c r="C38" s="9">
        <v>223307182</v>
      </c>
      <c r="D38" s="10">
        <v>250285177</v>
      </c>
      <c r="E38" s="10">
        <v>278079974</v>
      </c>
      <c r="F38" s="11">
        <v>304064331</v>
      </c>
      <c r="G38" s="75">
        <v>336265574</v>
      </c>
    </row>
    <row r="39" spans="1:7" ht="15.75" x14ac:dyDescent="0.25">
      <c r="A39" s="8" t="s">
        <v>19</v>
      </c>
      <c r="B39" s="9">
        <v>564937221</v>
      </c>
      <c r="C39" s="9">
        <v>600286995</v>
      </c>
      <c r="D39" s="10">
        <v>691226142</v>
      </c>
      <c r="E39" s="10">
        <v>675313213</v>
      </c>
      <c r="F39" s="11">
        <v>643781029</v>
      </c>
      <c r="G39" s="75">
        <v>630565112</v>
      </c>
    </row>
    <row r="40" spans="1:7" ht="15.75" x14ac:dyDescent="0.25">
      <c r="A40" s="8" t="s">
        <v>20</v>
      </c>
      <c r="B40" s="9">
        <v>488300</v>
      </c>
      <c r="C40" s="9">
        <v>539100</v>
      </c>
      <c r="D40" s="10">
        <v>571600</v>
      </c>
      <c r="E40" s="10">
        <v>601500</v>
      </c>
      <c r="F40" s="11">
        <v>525500</v>
      </c>
      <c r="G40" s="75">
        <v>596300</v>
      </c>
    </row>
    <row r="41" spans="1:7" ht="15.75" x14ac:dyDescent="0.25">
      <c r="A41" s="8" t="s">
        <v>21</v>
      </c>
      <c r="B41" s="9">
        <v>70138382</v>
      </c>
      <c r="C41" s="9">
        <v>70594823</v>
      </c>
      <c r="D41" s="10">
        <v>74423444</v>
      </c>
      <c r="E41" s="10">
        <v>80462881</v>
      </c>
      <c r="F41" s="11">
        <v>84608071</v>
      </c>
      <c r="G41" s="75">
        <v>90306052</v>
      </c>
    </row>
    <row r="42" spans="1:7" ht="15.75" x14ac:dyDescent="0.25">
      <c r="A42" s="8" t="s">
        <v>22</v>
      </c>
      <c r="B42" s="9">
        <v>1028850</v>
      </c>
      <c r="C42" s="9">
        <v>828850</v>
      </c>
      <c r="D42" s="10">
        <v>828850</v>
      </c>
      <c r="E42" s="10">
        <v>828850</v>
      </c>
      <c r="F42" s="11">
        <v>828850</v>
      </c>
      <c r="G42" s="75">
        <v>828850</v>
      </c>
    </row>
    <row r="43" spans="1:7" ht="15.75" x14ac:dyDescent="0.25">
      <c r="A43" s="12"/>
      <c r="B43" s="13">
        <f>B33+SUM(B37:B42)</f>
        <v>1194634650</v>
      </c>
      <c r="C43" s="13">
        <f t="shared" ref="C43:G43" si="6">C33+SUM(C37:C42)</f>
        <v>1238718056</v>
      </c>
      <c r="D43" s="13">
        <f t="shared" si="6"/>
        <v>1216929914</v>
      </c>
      <c r="E43" s="13">
        <f t="shared" si="6"/>
        <v>1231333304</v>
      </c>
      <c r="F43" s="13">
        <f t="shared" si="6"/>
        <v>1307559369</v>
      </c>
      <c r="G43" s="13">
        <f t="shared" si="6"/>
        <v>1313016365</v>
      </c>
    </row>
    <row r="44" spans="1:7" ht="15.75" x14ac:dyDescent="0.25">
      <c r="A44" s="12"/>
      <c r="B44" s="13">
        <f>B31-B43</f>
        <v>0</v>
      </c>
      <c r="C44" s="13">
        <f t="shared" ref="C44:G44" si="7">C31-C43</f>
        <v>0</v>
      </c>
      <c r="D44" s="13">
        <f t="shared" si="7"/>
        <v>0</v>
      </c>
      <c r="E44" s="13">
        <f t="shared" si="7"/>
        <v>0</v>
      </c>
      <c r="F44" s="13">
        <f t="shared" si="7"/>
        <v>0</v>
      </c>
      <c r="G44" s="13">
        <f t="shared" si="7"/>
        <v>0</v>
      </c>
    </row>
    <row r="45" spans="1:7" ht="16.5" thickBot="1" x14ac:dyDescent="0.3">
      <c r="A45" s="45" t="s">
        <v>62</v>
      </c>
      <c r="B45" s="17">
        <f>B17/(B8/10)</f>
        <v>21.026395019763438</v>
      </c>
      <c r="C45" s="17">
        <f>C17/(C8/10)</f>
        <v>20.949388305014132</v>
      </c>
      <c r="D45" s="17">
        <f t="shared" ref="D45:G45" si="8">D17/(D8/10)</f>
        <v>19.109775415212066</v>
      </c>
      <c r="E45" s="17">
        <f t="shared" si="8"/>
        <v>19.498922500388723</v>
      </c>
      <c r="F45" s="17">
        <f t="shared" si="8"/>
        <v>20.056629135264213</v>
      </c>
      <c r="G45" s="17">
        <f t="shared" si="8"/>
        <v>19.901262205552211</v>
      </c>
    </row>
    <row r="46" spans="1:7" ht="15.75" x14ac:dyDescent="0.25">
      <c r="A46" s="45" t="s">
        <v>63</v>
      </c>
      <c r="B46" s="19">
        <f>B8/10</f>
        <v>36919692</v>
      </c>
      <c r="C46" s="19">
        <f t="shared" ref="C46:G46" si="9">C8/10</f>
        <v>38765676.600000001</v>
      </c>
      <c r="D46" s="19">
        <f t="shared" si="9"/>
        <v>40703959</v>
      </c>
      <c r="E46" s="19">
        <f t="shared" si="9"/>
        <v>40703959</v>
      </c>
      <c r="F46" s="19">
        <f t="shared" si="9"/>
        <v>40703959</v>
      </c>
      <c r="G46" s="19">
        <f t="shared" si="9"/>
        <v>42739156</v>
      </c>
    </row>
    <row r="47" spans="1:7" ht="15.75" x14ac:dyDescent="0.25">
      <c r="A47" s="18"/>
      <c r="B47" s="19"/>
      <c r="C47" s="19"/>
      <c r="D47" s="20"/>
      <c r="E47" s="20"/>
      <c r="F47" s="21"/>
    </row>
    <row r="48" spans="1:7" ht="15.75" x14ac:dyDescent="0.25">
      <c r="A48" s="22"/>
      <c r="B48" s="23"/>
      <c r="C48" s="23"/>
      <c r="D48" s="24"/>
      <c r="E48" s="24"/>
      <c r="F48" s="25"/>
    </row>
    <row r="49" spans="1:6" ht="16.5" thickBot="1" x14ac:dyDescent="0.3">
      <c r="A49" s="26"/>
      <c r="B49" s="27"/>
      <c r="C49" s="27"/>
      <c r="D49" s="28"/>
      <c r="E49" s="28"/>
      <c r="F49" s="28"/>
    </row>
    <row r="50" spans="1:6" ht="15.75" x14ac:dyDescent="0.25">
      <c r="A50" s="8"/>
      <c r="B50" s="29"/>
      <c r="C50" s="29"/>
      <c r="D50" s="10"/>
      <c r="E50" s="10"/>
      <c r="F50" s="11"/>
    </row>
    <row r="51" spans="1:6" ht="15.75" x14ac:dyDescent="0.25">
      <c r="A51" s="8"/>
      <c r="B51" s="29"/>
      <c r="C51" s="29"/>
      <c r="D51" s="10"/>
      <c r="E51" s="10"/>
      <c r="F51" s="11"/>
    </row>
    <row r="52" spans="1:6" ht="15.75" x14ac:dyDescent="0.25">
      <c r="A52" s="8"/>
      <c r="B52" s="29"/>
      <c r="C52" s="29"/>
      <c r="D52" s="30"/>
      <c r="E52" s="10"/>
      <c r="F52" s="31"/>
    </row>
    <row r="53" spans="1:6" ht="15.75" x14ac:dyDescent="0.25">
      <c r="A53" s="8"/>
      <c r="B53" s="29"/>
      <c r="C53" s="29"/>
      <c r="D53" s="10"/>
      <c r="E53" s="10"/>
      <c r="F53" s="11"/>
    </row>
    <row r="54" spans="1:6" ht="15.75" x14ac:dyDescent="0.25">
      <c r="A54" s="12"/>
      <c r="B54" s="32"/>
      <c r="C54" s="32"/>
      <c r="D54" s="14"/>
      <c r="E54" s="14"/>
      <c r="F54" s="15"/>
    </row>
    <row r="55" spans="1:6" ht="16.5" thickBot="1" x14ac:dyDescent="0.3">
      <c r="A55" s="16"/>
      <c r="B55" s="33"/>
      <c r="C55" s="33"/>
      <c r="D55" s="34"/>
      <c r="E55" s="34"/>
      <c r="F55" s="3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10" workbookViewId="0">
      <selection activeCell="G26" sqref="G26"/>
    </sheetView>
  </sheetViews>
  <sheetFormatPr defaultRowHeight="15" x14ac:dyDescent="0.25"/>
  <cols>
    <col min="1" max="1" width="43.42578125" style="2" customWidth="1"/>
    <col min="2" max="3" width="17.7109375" style="2" customWidth="1"/>
    <col min="4" max="4" width="18.140625" style="2" bestFit="1" customWidth="1"/>
    <col min="5" max="5" width="17.42578125" style="2" bestFit="1" customWidth="1"/>
    <col min="6" max="6" width="18.5703125" style="2" bestFit="1" customWidth="1"/>
    <col min="7" max="7" width="15" style="2" bestFit="1" customWidth="1"/>
    <col min="8" max="16384" width="9.140625" style="2"/>
  </cols>
  <sheetData>
    <row r="1" spans="1:7" ht="18.75" x14ac:dyDescent="0.3">
      <c r="A1" s="3" t="s">
        <v>0</v>
      </c>
      <c r="B1" s="3"/>
      <c r="C1" s="3"/>
    </row>
    <row r="2" spans="1:7" ht="15.75" x14ac:dyDescent="0.25">
      <c r="A2" s="59" t="s">
        <v>64</v>
      </c>
    </row>
    <row r="3" spans="1:7" ht="15.75" thickBot="1" x14ac:dyDescent="0.3">
      <c r="A3" s="35" t="s">
        <v>55</v>
      </c>
    </row>
    <row r="4" spans="1:7" ht="15.75" x14ac:dyDescent="0.25">
      <c r="A4" s="46"/>
      <c r="B4" s="47">
        <v>2013</v>
      </c>
      <c r="C4" s="47">
        <v>2014</v>
      </c>
      <c r="D4" s="48">
        <v>2015</v>
      </c>
      <c r="E4" s="48">
        <v>2016</v>
      </c>
      <c r="F4" s="49">
        <v>2017</v>
      </c>
      <c r="G4" s="49">
        <v>2018</v>
      </c>
    </row>
    <row r="5" spans="1:7" ht="15.75" x14ac:dyDescent="0.25">
      <c r="A5" s="63" t="s">
        <v>65</v>
      </c>
      <c r="B5" s="60"/>
      <c r="C5" s="60"/>
      <c r="D5" s="61"/>
      <c r="E5" s="61"/>
      <c r="F5" s="62"/>
    </row>
    <row r="6" spans="1:7" ht="15.75" x14ac:dyDescent="0.25">
      <c r="A6" s="8" t="s">
        <v>23</v>
      </c>
      <c r="B6" s="9">
        <v>3282913</v>
      </c>
      <c r="C6" s="9">
        <v>1718280</v>
      </c>
      <c r="D6" s="50">
        <v>-34729404</v>
      </c>
      <c r="E6" s="50">
        <v>660155</v>
      </c>
      <c r="F6" s="51">
        <v>5830026</v>
      </c>
      <c r="G6" s="73">
        <v>10216745</v>
      </c>
    </row>
    <row r="7" spans="1:7" ht="15.75" x14ac:dyDescent="0.25">
      <c r="A7" s="8" t="s">
        <v>24</v>
      </c>
      <c r="B7" s="9">
        <v>6779229</v>
      </c>
      <c r="C7" s="9">
        <v>5505634</v>
      </c>
      <c r="D7" s="50">
        <v>3869631</v>
      </c>
      <c r="E7" s="50">
        <v>3955581</v>
      </c>
      <c r="F7" s="51">
        <v>5337040</v>
      </c>
      <c r="G7" s="73">
        <v>9283104</v>
      </c>
    </row>
    <row r="8" spans="1:7" ht="15.75" x14ac:dyDescent="0.25">
      <c r="A8" s="8" t="s">
        <v>25</v>
      </c>
      <c r="B8" s="9">
        <v>64405382</v>
      </c>
      <c r="C8" s="9">
        <v>65149633</v>
      </c>
      <c r="D8" s="50">
        <v>56346983</v>
      </c>
      <c r="E8" s="50">
        <v>52278434</v>
      </c>
      <c r="F8" s="51">
        <v>45879438</v>
      </c>
      <c r="G8" s="73">
        <v>43552141</v>
      </c>
    </row>
    <row r="9" spans="1:7" ht="15.75" x14ac:dyDescent="0.25">
      <c r="A9" s="8" t="s">
        <v>26</v>
      </c>
      <c r="B9" s="9">
        <v>288942</v>
      </c>
      <c r="C9" s="9">
        <v>223302</v>
      </c>
      <c r="D9" s="50">
        <v>409690</v>
      </c>
      <c r="E9" s="50">
        <v>1060712</v>
      </c>
      <c r="F9" s="51">
        <v>1247514</v>
      </c>
      <c r="G9" s="73">
        <v>1356271</v>
      </c>
    </row>
    <row r="10" spans="1:7" ht="15.75" x14ac:dyDescent="0.25">
      <c r="A10" s="63" t="s">
        <v>27</v>
      </c>
      <c r="B10" s="13">
        <f>SUM(B11:B13)</f>
        <v>40183708</v>
      </c>
      <c r="C10" s="13">
        <f t="shared" ref="C10:G10" si="0">SUM(C11:C13)</f>
        <v>36837928</v>
      </c>
      <c r="D10" s="13">
        <f t="shared" si="0"/>
        <v>35981299</v>
      </c>
      <c r="E10" s="13">
        <f t="shared" si="0"/>
        <v>40051940</v>
      </c>
      <c r="F10" s="13">
        <f t="shared" si="0"/>
        <v>45670465</v>
      </c>
      <c r="G10" s="13">
        <f t="shared" si="0"/>
        <v>26835496</v>
      </c>
    </row>
    <row r="11" spans="1:7" ht="15.75" x14ac:dyDescent="0.25">
      <c r="A11" s="8" t="s">
        <v>28</v>
      </c>
      <c r="B11" s="9">
        <v>4381433</v>
      </c>
      <c r="C11" s="9">
        <v>5675421</v>
      </c>
      <c r="D11" s="50">
        <v>3268896</v>
      </c>
      <c r="E11" s="50">
        <v>6965716</v>
      </c>
      <c r="F11" s="51">
        <v>5075657</v>
      </c>
      <c r="G11" s="73">
        <v>-27223272</v>
      </c>
    </row>
    <row r="12" spans="1:7" ht="15.75" x14ac:dyDescent="0.25">
      <c r="A12" s="8" t="s">
        <v>29</v>
      </c>
      <c r="B12" s="9">
        <v>27060549</v>
      </c>
      <c r="C12" s="9">
        <v>19339062</v>
      </c>
      <c r="D12" s="50">
        <v>20304305</v>
      </c>
      <c r="E12" s="50">
        <v>22365780</v>
      </c>
      <c r="F12" s="51">
        <v>26150336</v>
      </c>
      <c r="G12" s="73">
        <v>35798261</v>
      </c>
    </row>
    <row r="13" spans="1:7" ht="15.75" x14ac:dyDescent="0.25">
      <c r="A13" s="8" t="s">
        <v>30</v>
      </c>
      <c r="B13" s="9">
        <v>8741726</v>
      </c>
      <c r="C13" s="9">
        <v>11823445</v>
      </c>
      <c r="D13" s="50">
        <v>12408098</v>
      </c>
      <c r="E13" s="50">
        <v>10720444</v>
      </c>
      <c r="F13" s="51">
        <v>14444472</v>
      </c>
      <c r="G13" s="73">
        <v>18260507</v>
      </c>
    </row>
    <row r="14" spans="1:7" ht="15.75" x14ac:dyDescent="0.25">
      <c r="A14" s="12"/>
      <c r="B14" s="13">
        <f>SUM(B6:B10)</f>
        <v>114940174</v>
      </c>
      <c r="C14" s="13">
        <f t="shared" ref="C14:G14" si="1">SUM(C6:C10)</f>
        <v>109434777</v>
      </c>
      <c r="D14" s="13">
        <f t="shared" si="1"/>
        <v>61878199</v>
      </c>
      <c r="E14" s="13">
        <f t="shared" si="1"/>
        <v>98006822</v>
      </c>
      <c r="F14" s="13">
        <f t="shared" si="1"/>
        <v>103964483</v>
      </c>
      <c r="G14" s="13">
        <f t="shared" si="1"/>
        <v>91243757</v>
      </c>
    </row>
    <row r="15" spans="1:7" ht="15.75" x14ac:dyDescent="0.25">
      <c r="A15" s="12"/>
      <c r="B15" s="13"/>
      <c r="C15" s="13"/>
      <c r="D15" s="13"/>
      <c r="E15" s="13"/>
      <c r="F15" s="13"/>
    </row>
    <row r="16" spans="1:7" ht="15.75" x14ac:dyDescent="0.25">
      <c r="A16" s="63" t="s">
        <v>66</v>
      </c>
      <c r="B16" s="13">
        <f>SUM(B17:B25)</f>
        <v>22683934</v>
      </c>
      <c r="C16" s="13">
        <f t="shared" ref="C16:G16" si="2">SUM(C17:C25)</f>
        <v>18937731</v>
      </c>
      <c r="D16" s="13">
        <f t="shared" si="2"/>
        <v>17624815</v>
      </c>
      <c r="E16" s="13">
        <f t="shared" si="2"/>
        <v>17753568</v>
      </c>
      <c r="F16" s="13">
        <f t="shared" si="2"/>
        <v>16898002</v>
      </c>
      <c r="G16" s="13">
        <f t="shared" si="2"/>
        <v>16105497</v>
      </c>
    </row>
    <row r="17" spans="1:7" ht="15.75" x14ac:dyDescent="0.25">
      <c r="A17" s="8" t="s">
        <v>31</v>
      </c>
      <c r="B17" s="9">
        <v>2042559</v>
      </c>
      <c r="C17" s="9">
        <v>2830234</v>
      </c>
      <c r="D17" s="50">
        <v>2198755</v>
      </c>
      <c r="E17" s="50">
        <v>2007819</v>
      </c>
      <c r="F17" s="51">
        <v>396120</v>
      </c>
      <c r="G17" s="73">
        <v>146788</v>
      </c>
    </row>
    <row r="18" spans="1:7" ht="15.75" x14ac:dyDescent="0.25">
      <c r="A18" s="8" t="s">
        <v>32</v>
      </c>
      <c r="B18" s="9">
        <f>9199307+3021597</f>
        <v>12220904</v>
      </c>
      <c r="C18" s="9">
        <v>9929292</v>
      </c>
      <c r="D18" s="50">
        <v>1256733</v>
      </c>
      <c r="E18" s="50" t="s">
        <v>33</v>
      </c>
      <c r="F18" s="51" t="s">
        <v>33</v>
      </c>
    </row>
    <row r="19" spans="1:7" ht="15.75" x14ac:dyDescent="0.25">
      <c r="A19" s="8" t="s">
        <v>34</v>
      </c>
      <c r="B19" s="9">
        <v>201000</v>
      </c>
      <c r="C19" s="9">
        <v>305000</v>
      </c>
      <c r="D19" s="50">
        <v>351000</v>
      </c>
      <c r="E19" s="50">
        <v>644000</v>
      </c>
      <c r="F19" s="51">
        <v>424000</v>
      </c>
      <c r="G19" s="73">
        <v>446000</v>
      </c>
    </row>
    <row r="20" spans="1:7" ht="15.75" x14ac:dyDescent="0.25">
      <c r="A20" s="8" t="s">
        <v>35</v>
      </c>
      <c r="B20" s="9">
        <v>65000</v>
      </c>
      <c r="C20" s="9">
        <v>65000</v>
      </c>
      <c r="D20" s="50">
        <v>75000</v>
      </c>
      <c r="E20" s="50">
        <v>100000</v>
      </c>
      <c r="F20" s="51">
        <v>100000</v>
      </c>
      <c r="G20" s="51">
        <v>100000</v>
      </c>
    </row>
    <row r="21" spans="1:7" ht="15.75" x14ac:dyDescent="0.25">
      <c r="A21" s="8" t="s">
        <v>36</v>
      </c>
      <c r="B21" s="9">
        <v>235200</v>
      </c>
      <c r="C21" s="9">
        <v>29800</v>
      </c>
      <c r="D21" s="50">
        <v>74922</v>
      </c>
      <c r="E21" s="50">
        <v>454947</v>
      </c>
      <c r="F21" s="51">
        <v>70900</v>
      </c>
      <c r="G21" s="73">
        <v>339250</v>
      </c>
    </row>
    <row r="22" spans="1:7" ht="15.75" x14ac:dyDescent="0.25">
      <c r="A22" s="8" t="s">
        <v>37</v>
      </c>
      <c r="B22" s="9">
        <v>1481000</v>
      </c>
      <c r="C22" s="9">
        <v>709765</v>
      </c>
      <c r="D22" s="50">
        <v>221000</v>
      </c>
      <c r="E22" s="50">
        <v>420000</v>
      </c>
      <c r="F22" s="51">
        <v>300000</v>
      </c>
      <c r="G22" s="73">
        <v>0</v>
      </c>
    </row>
    <row r="23" spans="1:7" ht="15.75" x14ac:dyDescent="0.25">
      <c r="A23" s="8" t="s">
        <v>38</v>
      </c>
      <c r="B23" s="9">
        <v>4996808</v>
      </c>
      <c r="C23" s="9">
        <v>4021907</v>
      </c>
      <c r="D23" s="50">
        <v>3659620</v>
      </c>
      <c r="E23" s="50">
        <v>3535290</v>
      </c>
      <c r="F23" s="51">
        <v>4620136</v>
      </c>
      <c r="G23" s="73">
        <v>4883546</v>
      </c>
    </row>
    <row r="24" spans="1:7" ht="15.75" x14ac:dyDescent="0.25">
      <c r="A24" s="8" t="s">
        <v>39</v>
      </c>
      <c r="B24" s="9">
        <v>1441463</v>
      </c>
      <c r="C24" s="9">
        <v>1046733</v>
      </c>
      <c r="D24" s="50" t="s">
        <v>33</v>
      </c>
      <c r="E24" s="50">
        <v>1282223</v>
      </c>
      <c r="F24" s="51">
        <v>1186974</v>
      </c>
      <c r="G24" s="73">
        <v>352134</v>
      </c>
    </row>
    <row r="25" spans="1:7" ht="15.75" x14ac:dyDescent="0.25">
      <c r="A25" s="8" t="s">
        <v>40</v>
      </c>
      <c r="B25" s="9"/>
      <c r="C25" s="9"/>
      <c r="D25" s="50">
        <v>9787785</v>
      </c>
      <c r="E25" s="50">
        <v>9309289</v>
      </c>
      <c r="F25" s="51">
        <v>9799872</v>
      </c>
      <c r="G25" s="73">
        <v>9837779</v>
      </c>
    </row>
    <row r="26" spans="1:7" ht="15.75" x14ac:dyDescent="0.25">
      <c r="A26" s="45" t="s">
        <v>67</v>
      </c>
      <c r="B26" s="13">
        <f>B14-B16</f>
        <v>92256240</v>
      </c>
      <c r="C26" s="13">
        <f t="shared" ref="C26:G26" si="3">C14-C16</f>
        <v>90497046</v>
      </c>
      <c r="D26" s="13">
        <f t="shared" si="3"/>
        <v>44253384</v>
      </c>
      <c r="E26" s="13">
        <f t="shared" si="3"/>
        <v>80253254</v>
      </c>
      <c r="F26" s="13">
        <f t="shared" si="3"/>
        <v>87066481</v>
      </c>
      <c r="G26" s="13">
        <f t="shared" si="3"/>
        <v>75138260</v>
      </c>
    </row>
    <row r="27" spans="1:7" x14ac:dyDescent="0.25">
      <c r="A27" s="41" t="s">
        <v>68</v>
      </c>
      <c r="B27" s="74">
        <f>B28+B29</f>
        <v>29595000</v>
      </c>
      <c r="C27" s="74">
        <f t="shared" ref="C27:G27" si="4">C28+C29</f>
        <v>31000000</v>
      </c>
      <c r="D27" s="74">
        <f t="shared" si="4"/>
        <v>25200000</v>
      </c>
      <c r="E27" s="74">
        <f t="shared" si="4"/>
        <v>25000000</v>
      </c>
      <c r="F27" s="74">
        <f t="shared" si="4"/>
        <v>25800000</v>
      </c>
      <c r="G27" s="74">
        <f t="shared" si="4"/>
        <v>19250000</v>
      </c>
    </row>
    <row r="28" spans="1:7" ht="15.75" x14ac:dyDescent="0.25">
      <c r="A28" s="2" t="s">
        <v>81</v>
      </c>
      <c r="B28" s="9">
        <v>29595000</v>
      </c>
      <c r="C28" s="9">
        <v>31000000</v>
      </c>
      <c r="D28" s="50">
        <v>25200000</v>
      </c>
      <c r="E28" s="50">
        <v>25000000</v>
      </c>
      <c r="F28" s="51">
        <v>25800000</v>
      </c>
      <c r="G28" s="73">
        <v>18250000</v>
      </c>
    </row>
    <row r="29" spans="1:7" ht="15.75" x14ac:dyDescent="0.25">
      <c r="A29" s="2" t="s">
        <v>82</v>
      </c>
      <c r="B29" s="9"/>
      <c r="C29" s="9"/>
      <c r="D29" s="50"/>
      <c r="E29" s="50"/>
      <c r="F29" s="73"/>
      <c r="G29" s="2">
        <v>1000000</v>
      </c>
    </row>
    <row r="30" spans="1:7" ht="15.75" x14ac:dyDescent="0.25">
      <c r="A30" s="45" t="s">
        <v>69</v>
      </c>
      <c r="B30" s="13">
        <f>B26-B27</f>
        <v>62661240</v>
      </c>
      <c r="C30" s="13">
        <f t="shared" ref="C30:G30" si="5">C26-C27</f>
        <v>59497046</v>
      </c>
      <c r="D30" s="13">
        <f t="shared" si="5"/>
        <v>19053384</v>
      </c>
      <c r="E30" s="13">
        <f t="shared" si="5"/>
        <v>55253254</v>
      </c>
      <c r="F30" s="13">
        <f t="shared" si="5"/>
        <v>61266481</v>
      </c>
      <c r="G30" s="13">
        <f t="shared" si="5"/>
        <v>55888260</v>
      </c>
    </row>
    <row r="31" spans="1:7" ht="15.75" x14ac:dyDescent="0.25">
      <c r="A31" s="64"/>
      <c r="B31" s="13"/>
      <c r="C31" s="13"/>
      <c r="D31" s="13"/>
      <c r="E31" s="13"/>
      <c r="F31" s="13"/>
    </row>
    <row r="32" spans="1:7" ht="16.5" thickBot="1" x14ac:dyDescent="0.3">
      <c r="A32" s="45" t="s">
        <v>70</v>
      </c>
      <c r="B32" s="34">
        <f>B30/('1'!B8/10)</f>
        <v>1.6972308436375905</v>
      </c>
      <c r="C32" s="34">
        <f>C30/('1'!C8/10)</f>
        <v>1.534786729351191</v>
      </c>
      <c r="D32" s="34">
        <f>D30/('1'!D8/10)</f>
        <v>0.46809657999115023</v>
      </c>
      <c r="E32" s="34">
        <f>E30/('1'!E8/10)</f>
        <v>1.3574417662910874</v>
      </c>
      <c r="F32" s="34">
        <f>F30/('1'!F8/10)</f>
        <v>1.5051725312518127</v>
      </c>
      <c r="G32" s="34">
        <f>G30/('1'!G8/10)</f>
        <v>1.3076594212576402</v>
      </c>
    </row>
    <row r="33" spans="1:7" ht="15.75" x14ac:dyDescent="0.25">
      <c r="A33" s="65" t="s">
        <v>71</v>
      </c>
      <c r="B33" s="52">
        <f>'1'!B46</f>
        <v>36919692</v>
      </c>
      <c r="C33" s="52">
        <f>'1'!C46</f>
        <v>38765676.600000001</v>
      </c>
      <c r="D33" s="52">
        <f>'1'!D46</f>
        <v>40703959</v>
      </c>
      <c r="E33" s="52">
        <f>'1'!E46</f>
        <v>40703959</v>
      </c>
      <c r="F33" s="52">
        <f>'1'!F46</f>
        <v>40703959</v>
      </c>
      <c r="G33" s="52">
        <f>'1'!G46</f>
        <v>42739156</v>
      </c>
    </row>
    <row r="34" spans="1:7" ht="15.75" x14ac:dyDescent="0.25">
      <c r="A34" s="18"/>
      <c r="B34" s="52"/>
      <c r="C34" s="52"/>
      <c r="D34" s="53"/>
      <c r="E34" s="20"/>
      <c r="F34" s="54"/>
    </row>
    <row r="35" spans="1:7" ht="15.75" x14ac:dyDescent="0.25">
      <c r="A35" s="18"/>
      <c r="B35" s="52"/>
      <c r="C35" s="52"/>
      <c r="D35" s="20"/>
      <c r="E35" s="53"/>
      <c r="F35" s="54"/>
    </row>
    <row r="36" spans="1:7" ht="15.75" x14ac:dyDescent="0.25">
      <c r="A36" s="18"/>
      <c r="B36" s="52"/>
      <c r="C36" s="52"/>
      <c r="D36" s="20"/>
      <c r="E36" s="20"/>
      <c r="F36" s="21"/>
    </row>
    <row r="37" spans="1:7" ht="15.75" x14ac:dyDescent="0.25">
      <c r="A37" s="18"/>
      <c r="B37" s="52"/>
      <c r="C37" s="52"/>
      <c r="D37" s="20"/>
      <c r="E37" s="20"/>
      <c r="F37" s="21"/>
    </row>
    <row r="38" spans="1:7" ht="15.75" x14ac:dyDescent="0.25">
      <c r="A38" s="18"/>
      <c r="B38" s="52"/>
      <c r="C38" s="52"/>
      <c r="D38" s="20"/>
      <c r="E38" s="20"/>
      <c r="F38" s="21"/>
    </row>
    <row r="39" spans="1:7" ht="15.75" x14ac:dyDescent="0.25">
      <c r="A39" s="18"/>
      <c r="B39" s="52"/>
      <c r="C39" s="52"/>
      <c r="D39" s="20"/>
      <c r="E39" s="20"/>
      <c r="F39" s="21"/>
    </row>
    <row r="40" spans="1:7" ht="15.75" x14ac:dyDescent="0.25">
      <c r="A40" s="18"/>
      <c r="B40" s="52"/>
      <c r="C40" s="52"/>
      <c r="D40" s="53"/>
      <c r="E40" s="53"/>
      <c r="F40" s="21"/>
    </row>
    <row r="41" spans="1:7" ht="15.75" x14ac:dyDescent="0.25">
      <c r="A41" s="18"/>
      <c r="B41" s="52"/>
      <c r="C41" s="52"/>
      <c r="D41" s="20"/>
      <c r="E41" s="20"/>
      <c r="F41" s="21"/>
    </row>
    <row r="42" spans="1:7" ht="15.75" x14ac:dyDescent="0.25">
      <c r="A42" s="18"/>
      <c r="B42" s="52"/>
      <c r="C42" s="52"/>
      <c r="D42" s="20"/>
      <c r="E42" s="20"/>
      <c r="F42" s="21"/>
    </row>
    <row r="43" spans="1:7" ht="15.75" x14ac:dyDescent="0.25">
      <c r="A43" s="18"/>
      <c r="B43" s="52"/>
      <c r="C43" s="52"/>
      <c r="D43" s="53"/>
      <c r="E43" s="53"/>
      <c r="F43" s="21"/>
    </row>
    <row r="44" spans="1:7" ht="15.75" x14ac:dyDescent="0.25">
      <c r="A44" s="18"/>
      <c r="B44" s="52"/>
      <c r="C44" s="52"/>
      <c r="D44" s="20"/>
      <c r="E44" s="53"/>
      <c r="F44" s="54"/>
    </row>
    <row r="45" spans="1:7" ht="15.75" x14ac:dyDescent="0.25">
      <c r="A45" s="18"/>
      <c r="B45" s="52"/>
      <c r="C45" s="52"/>
      <c r="D45" s="20"/>
      <c r="E45" s="20"/>
      <c r="F45" s="54"/>
    </row>
    <row r="46" spans="1:7" ht="15.75" x14ac:dyDescent="0.25">
      <c r="A46" s="18"/>
      <c r="B46" s="52"/>
      <c r="C46" s="52"/>
      <c r="D46" s="20"/>
      <c r="E46" s="20"/>
      <c r="F46" s="21"/>
    </row>
    <row r="47" spans="1:7" ht="15.75" x14ac:dyDescent="0.25">
      <c r="A47" s="18"/>
      <c r="B47" s="52"/>
      <c r="C47" s="52"/>
      <c r="D47" s="53"/>
      <c r="E47" s="20"/>
      <c r="F47" s="54"/>
    </row>
    <row r="48" spans="1:7" ht="15.75" x14ac:dyDescent="0.25">
      <c r="A48" s="18"/>
      <c r="B48" s="52"/>
      <c r="C48" s="52"/>
      <c r="D48" s="20"/>
      <c r="E48" s="53"/>
      <c r="F48" s="54"/>
    </row>
    <row r="49" spans="1:6" ht="15.75" x14ac:dyDescent="0.25">
      <c r="A49" s="22"/>
      <c r="B49" s="55"/>
      <c r="C49" s="55"/>
      <c r="D49" s="24"/>
      <c r="E49" s="24"/>
      <c r="F49" s="25"/>
    </row>
    <row r="50" spans="1:6" ht="15.75" x14ac:dyDescent="0.25">
      <c r="A50" s="22"/>
      <c r="B50" s="55"/>
      <c r="C50" s="55"/>
      <c r="D50" s="24"/>
      <c r="E50" s="24"/>
      <c r="F50" s="25"/>
    </row>
    <row r="51" spans="1:6" ht="15.75" x14ac:dyDescent="0.25">
      <c r="A51" s="18"/>
      <c r="B51" s="52"/>
      <c r="C51" s="52"/>
      <c r="D51" s="20"/>
      <c r="E51" s="20"/>
      <c r="F51" s="21"/>
    </row>
    <row r="52" spans="1:6" ht="15.75" x14ac:dyDescent="0.25">
      <c r="A52" s="18"/>
      <c r="B52" s="52"/>
      <c r="C52" s="52"/>
      <c r="D52" s="20"/>
      <c r="E52" s="20"/>
      <c r="F52" s="21"/>
    </row>
    <row r="53" spans="1:6" ht="15.75" x14ac:dyDescent="0.25">
      <c r="A53" s="18"/>
      <c r="B53" s="52"/>
      <c r="C53" s="52"/>
      <c r="D53" s="20"/>
      <c r="E53" s="20"/>
      <c r="F53" s="21"/>
    </row>
    <row r="54" spans="1:6" ht="15.75" x14ac:dyDescent="0.25">
      <c r="A54" s="22"/>
      <c r="B54" s="55"/>
      <c r="C54" s="55"/>
      <c r="D54" s="53"/>
      <c r="E54" s="24"/>
      <c r="F54" s="25"/>
    </row>
    <row r="55" spans="1:6" ht="16.5" thickBot="1" x14ac:dyDescent="0.3">
      <c r="A55" s="18"/>
      <c r="B55" s="52"/>
      <c r="C55" s="52"/>
      <c r="D55" s="20"/>
      <c r="E55" s="20"/>
      <c r="F55" s="21"/>
    </row>
    <row r="56" spans="1:6" ht="16.5" thickBot="1" x14ac:dyDescent="0.3">
      <c r="A56" s="22"/>
      <c r="B56" s="55"/>
      <c r="C56" s="55"/>
      <c r="D56" s="56"/>
      <c r="E56" s="57"/>
      <c r="F56" s="58"/>
    </row>
    <row r="57" spans="1:6" ht="16.5" thickBot="1" x14ac:dyDescent="0.3">
      <c r="A57" s="26"/>
      <c r="B57" s="27"/>
      <c r="C57" s="27"/>
      <c r="D57" s="28"/>
      <c r="E57" s="28"/>
      <c r="F57" s="28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10" workbookViewId="0">
      <selection activeCell="H18" sqref="H18"/>
    </sheetView>
  </sheetViews>
  <sheetFormatPr defaultRowHeight="15" x14ac:dyDescent="0.25"/>
  <cols>
    <col min="1" max="1" width="46.5703125" style="1" customWidth="1"/>
    <col min="2" max="6" width="19.42578125" style="1" bestFit="1" customWidth="1"/>
    <col min="7" max="7" width="14.5703125" style="1" bestFit="1" customWidth="1"/>
    <col min="8" max="16384" width="9.140625" style="1"/>
  </cols>
  <sheetData>
    <row r="1" spans="1:7" ht="18.75" x14ac:dyDescent="0.3">
      <c r="A1" s="3" t="s">
        <v>0</v>
      </c>
      <c r="B1" s="3"/>
      <c r="C1" s="3"/>
    </row>
    <row r="2" spans="1:7" ht="15.75" x14ac:dyDescent="0.25">
      <c r="A2" s="59" t="s">
        <v>72</v>
      </c>
    </row>
    <row r="3" spans="1:7" ht="15.75" thickBot="1" x14ac:dyDescent="0.3">
      <c r="A3" s="35" t="s">
        <v>55</v>
      </c>
    </row>
    <row r="4" spans="1:7" ht="15.75" x14ac:dyDescent="0.25">
      <c r="A4" s="66"/>
      <c r="B4" s="67">
        <v>2013</v>
      </c>
      <c r="C4" s="67">
        <v>2014</v>
      </c>
      <c r="D4" s="68">
        <v>2015</v>
      </c>
      <c r="E4" s="68">
        <v>2016</v>
      </c>
      <c r="F4" s="69">
        <v>2017</v>
      </c>
      <c r="G4" s="49">
        <v>2018</v>
      </c>
    </row>
    <row r="5" spans="1:7" ht="15.75" x14ac:dyDescent="0.25">
      <c r="A5" s="45" t="s">
        <v>73</v>
      </c>
      <c r="B5" s="70"/>
      <c r="C5" s="70"/>
      <c r="D5" s="71"/>
      <c r="E5" s="71"/>
      <c r="F5" s="72"/>
    </row>
    <row r="6" spans="1:7" ht="15.75" x14ac:dyDescent="0.25">
      <c r="A6" s="8" t="s">
        <v>41</v>
      </c>
      <c r="B6" s="9">
        <v>282788970</v>
      </c>
      <c r="C6" s="9">
        <v>256813677</v>
      </c>
      <c r="D6" s="50">
        <v>214297093</v>
      </c>
      <c r="E6" s="50">
        <v>237105372</v>
      </c>
      <c r="F6" s="51">
        <v>289120062</v>
      </c>
      <c r="G6" s="1">
        <v>224514594</v>
      </c>
    </row>
    <row r="7" spans="1:7" ht="15.75" x14ac:dyDescent="0.25">
      <c r="A7" s="8" t="s">
        <v>42</v>
      </c>
      <c r="B7" s="9">
        <v>-22831274</v>
      </c>
      <c r="C7" s="9">
        <v>-33112719</v>
      </c>
      <c r="D7" s="50">
        <v>-28051549</v>
      </c>
      <c r="E7" s="50">
        <v>-27818709</v>
      </c>
      <c r="F7" s="51">
        <v>-29462777</v>
      </c>
      <c r="G7" s="51">
        <v>-29051401</v>
      </c>
    </row>
    <row r="8" spans="1:7" ht="31.5" x14ac:dyDescent="0.25">
      <c r="A8" s="8" t="s">
        <v>43</v>
      </c>
      <c r="B8" s="9">
        <v>-171820282</v>
      </c>
      <c r="C8" s="9">
        <v>-170206208</v>
      </c>
      <c r="D8" s="50">
        <v>-161016781</v>
      </c>
      <c r="E8" s="50">
        <v>-167989296</v>
      </c>
      <c r="F8" s="51">
        <v>-178093653</v>
      </c>
      <c r="G8" s="51">
        <v>-183971075</v>
      </c>
    </row>
    <row r="9" spans="1:7" ht="15.75" x14ac:dyDescent="0.25">
      <c r="A9" s="12"/>
      <c r="B9" s="13">
        <f>SUM(B6:B8)</f>
        <v>88137414</v>
      </c>
      <c r="C9" s="13">
        <f t="shared" ref="C9:G9" si="0">SUM(C6:C8)</f>
        <v>53494750</v>
      </c>
      <c r="D9" s="13">
        <f t="shared" si="0"/>
        <v>25228763</v>
      </c>
      <c r="E9" s="13">
        <f t="shared" si="0"/>
        <v>41297367</v>
      </c>
      <c r="F9" s="13">
        <f t="shared" si="0"/>
        <v>81563632</v>
      </c>
      <c r="G9" s="13">
        <f t="shared" si="0"/>
        <v>11492118</v>
      </c>
    </row>
    <row r="10" spans="1:7" ht="15.75" x14ac:dyDescent="0.25">
      <c r="A10" s="45" t="s">
        <v>74</v>
      </c>
      <c r="B10" s="13"/>
      <c r="C10" s="13"/>
      <c r="D10" s="13"/>
      <c r="E10" s="13"/>
      <c r="F10" s="13"/>
    </row>
    <row r="11" spans="1:7" ht="15.75" x14ac:dyDescent="0.25">
      <c r="A11" s="8" t="s">
        <v>44</v>
      </c>
      <c r="B11" s="9">
        <v>-4888820</v>
      </c>
      <c r="C11" s="9">
        <v>-450411</v>
      </c>
      <c r="D11" s="50">
        <v>-3828621</v>
      </c>
      <c r="E11" s="50">
        <v>-9081707</v>
      </c>
      <c r="F11" s="51">
        <v>-6711190</v>
      </c>
      <c r="G11" s="51">
        <v>-8147981</v>
      </c>
    </row>
    <row r="12" spans="1:7" ht="15.75" x14ac:dyDescent="0.25">
      <c r="A12" s="8" t="s">
        <v>45</v>
      </c>
      <c r="B12" s="9">
        <v>-20500000</v>
      </c>
      <c r="C12" s="9"/>
      <c r="D12" s="50" t="s">
        <v>33</v>
      </c>
      <c r="E12" s="50">
        <v>-10118000</v>
      </c>
      <c r="F12" s="51" t="s">
        <v>33</v>
      </c>
      <c r="G12" s="51"/>
    </row>
    <row r="13" spans="1:7" ht="15.75" x14ac:dyDescent="0.25">
      <c r="A13" s="8" t="s">
        <v>46</v>
      </c>
      <c r="B13" s="9"/>
      <c r="C13" s="9"/>
      <c r="D13" s="50">
        <v>139221796</v>
      </c>
      <c r="E13" s="50">
        <v>49470925</v>
      </c>
      <c r="F13" s="51">
        <v>102693067</v>
      </c>
      <c r="G13" s="51">
        <v>82550793</v>
      </c>
    </row>
    <row r="14" spans="1:7" ht="15.75" x14ac:dyDescent="0.25">
      <c r="A14" s="8" t="s">
        <v>47</v>
      </c>
      <c r="B14" s="9">
        <v>-77690769</v>
      </c>
      <c r="C14" s="9">
        <v>-73558308</v>
      </c>
      <c r="D14" s="50">
        <v>-42546818</v>
      </c>
      <c r="E14" s="50">
        <v>-48467555</v>
      </c>
      <c r="F14" s="51">
        <v>-116788984</v>
      </c>
      <c r="G14" s="51">
        <v>-76188472</v>
      </c>
    </row>
    <row r="15" spans="1:7" ht="15.75" x14ac:dyDescent="0.25">
      <c r="A15" s="8" t="s">
        <v>48</v>
      </c>
      <c r="B15" s="9">
        <v>2500000</v>
      </c>
      <c r="C15" s="9">
        <v>6250000</v>
      </c>
      <c r="D15" s="50" t="s">
        <v>33</v>
      </c>
      <c r="E15" s="50" t="s">
        <v>33</v>
      </c>
      <c r="F15" s="51">
        <v>-52850000</v>
      </c>
      <c r="G15" s="51">
        <v>0</v>
      </c>
    </row>
    <row r="16" spans="1:7" ht="15.75" x14ac:dyDescent="0.25">
      <c r="A16" s="8" t="s">
        <v>49</v>
      </c>
      <c r="B16" s="9">
        <v>97343259</v>
      </c>
      <c r="C16" s="9">
        <v>77309542</v>
      </c>
      <c r="D16" s="50" t="s">
        <v>33</v>
      </c>
      <c r="E16" s="50">
        <v>1690000</v>
      </c>
      <c r="F16" s="51">
        <v>1265250</v>
      </c>
      <c r="G16" s="51">
        <v>1500000</v>
      </c>
    </row>
    <row r="17" spans="1:7" ht="15.75" x14ac:dyDescent="0.25">
      <c r="A17" s="12"/>
      <c r="B17" s="13">
        <f>SUM(B11:B16)</f>
        <v>-3236330</v>
      </c>
      <c r="C17" s="13">
        <f t="shared" ref="C17:G17" si="1">SUM(C11:C16)</f>
        <v>9550823</v>
      </c>
      <c r="D17" s="13">
        <f t="shared" si="1"/>
        <v>92846357</v>
      </c>
      <c r="E17" s="13">
        <f t="shared" si="1"/>
        <v>-16506337</v>
      </c>
      <c r="F17" s="13">
        <f t="shared" si="1"/>
        <v>-72391857</v>
      </c>
      <c r="G17" s="13">
        <f t="shared" si="1"/>
        <v>-285660</v>
      </c>
    </row>
    <row r="18" spans="1:7" ht="15.75" x14ac:dyDescent="0.25">
      <c r="A18" s="45" t="s">
        <v>75</v>
      </c>
      <c r="B18" s="13"/>
      <c r="C18" s="13"/>
      <c r="D18" s="13"/>
      <c r="E18" s="13"/>
      <c r="F18" s="13"/>
    </row>
    <row r="19" spans="1:7" ht="15.75" x14ac:dyDescent="0.25">
      <c r="A19" s="8" t="s">
        <v>50</v>
      </c>
      <c r="B19" s="9">
        <v>-46149615</v>
      </c>
      <c r="C19" s="9">
        <v>-27689769</v>
      </c>
      <c r="D19" s="50">
        <v>-27135973</v>
      </c>
      <c r="E19" s="50">
        <v>-40703959</v>
      </c>
      <c r="F19" s="51">
        <v>-40703959</v>
      </c>
      <c r="G19" s="51">
        <v>-24422375</v>
      </c>
    </row>
    <row r="20" spans="1:7" ht="15.75" x14ac:dyDescent="0.25">
      <c r="A20" s="12"/>
      <c r="B20" s="13">
        <f>B19</f>
        <v>-46149615</v>
      </c>
      <c r="C20" s="13">
        <f t="shared" ref="C20:G20" si="2">C19</f>
        <v>-27689769</v>
      </c>
      <c r="D20" s="13">
        <f t="shared" si="2"/>
        <v>-27135973</v>
      </c>
      <c r="E20" s="13">
        <f t="shared" si="2"/>
        <v>-40703959</v>
      </c>
      <c r="F20" s="13">
        <f t="shared" si="2"/>
        <v>-40703959</v>
      </c>
      <c r="G20" s="13">
        <f t="shared" si="2"/>
        <v>-24422375</v>
      </c>
    </row>
    <row r="21" spans="1:7" ht="15.75" x14ac:dyDescent="0.25">
      <c r="A21" s="12"/>
      <c r="B21" s="13"/>
      <c r="C21" s="13"/>
      <c r="D21" s="13"/>
      <c r="E21" s="13"/>
      <c r="F21" s="13"/>
    </row>
    <row r="22" spans="1:7" ht="15.75" x14ac:dyDescent="0.25">
      <c r="A22" s="35" t="s">
        <v>76</v>
      </c>
      <c r="B22" s="13">
        <f>B20+B17+B9</f>
        <v>38751469</v>
      </c>
      <c r="C22" s="13">
        <f t="shared" ref="C22:G22" si="3">C20+C17+C9</f>
        <v>35355804</v>
      </c>
      <c r="D22" s="13">
        <f t="shared" si="3"/>
        <v>90939147</v>
      </c>
      <c r="E22" s="13">
        <f t="shared" si="3"/>
        <v>-15912929</v>
      </c>
      <c r="F22" s="13">
        <f t="shared" si="3"/>
        <v>-31532184</v>
      </c>
      <c r="G22" s="13">
        <f t="shared" si="3"/>
        <v>-13215917</v>
      </c>
    </row>
    <row r="23" spans="1:7" ht="15.75" x14ac:dyDescent="0.25">
      <c r="A23" s="65" t="s">
        <v>77</v>
      </c>
      <c r="B23" s="9">
        <v>526185752</v>
      </c>
      <c r="C23" s="9">
        <v>564937221</v>
      </c>
      <c r="D23" s="50">
        <v>600286995</v>
      </c>
      <c r="E23" s="50">
        <v>691226142</v>
      </c>
      <c r="F23" s="51">
        <v>675313213</v>
      </c>
      <c r="G23" s="1">
        <v>643781029</v>
      </c>
    </row>
    <row r="24" spans="1:7" ht="15.75" x14ac:dyDescent="0.25">
      <c r="A24" s="45" t="s">
        <v>78</v>
      </c>
      <c r="B24" s="13">
        <f>B23+B22</f>
        <v>564937221</v>
      </c>
      <c r="C24" s="13">
        <f t="shared" ref="C24:G24" si="4">C23+C22</f>
        <v>600293025</v>
      </c>
      <c r="D24" s="13">
        <f t="shared" si="4"/>
        <v>691226142</v>
      </c>
      <c r="E24" s="13">
        <f t="shared" si="4"/>
        <v>675313213</v>
      </c>
      <c r="F24" s="13">
        <f t="shared" si="4"/>
        <v>643781029</v>
      </c>
      <c r="G24" s="13">
        <f t="shared" si="4"/>
        <v>630565112</v>
      </c>
    </row>
    <row r="25" spans="1:7" ht="15.75" x14ac:dyDescent="0.25">
      <c r="A25" s="64"/>
      <c r="B25" s="13"/>
      <c r="C25" s="13"/>
      <c r="D25" s="13"/>
      <c r="E25" s="13"/>
      <c r="F25" s="13"/>
    </row>
    <row r="26" spans="1:7" ht="16.5" thickBot="1" x14ac:dyDescent="0.3">
      <c r="A26" s="45" t="s">
        <v>79</v>
      </c>
      <c r="B26" s="17">
        <f>B9/B27</f>
        <v>2.3872738158270659</v>
      </c>
      <c r="C26" s="17">
        <f t="shared" ref="C26:G26" si="5">C9/C27</f>
        <v>1.3799514078389643</v>
      </c>
      <c r="D26" s="17">
        <f t="shared" si="5"/>
        <v>0.61981103607145438</v>
      </c>
      <c r="E26" s="17">
        <f t="shared" si="5"/>
        <v>1.0145786310368483</v>
      </c>
      <c r="F26" s="17">
        <f t="shared" si="5"/>
        <v>2.0038255246866772</v>
      </c>
      <c r="G26" s="17">
        <f t="shared" si="5"/>
        <v>0.28233415127176814</v>
      </c>
    </row>
    <row r="27" spans="1:7" ht="15.75" x14ac:dyDescent="0.25">
      <c r="A27" s="45" t="s">
        <v>80</v>
      </c>
      <c r="B27" s="13">
        <v>36919692</v>
      </c>
      <c r="C27" s="13">
        <v>38765676.600000001</v>
      </c>
      <c r="D27" s="14">
        <v>40703959</v>
      </c>
      <c r="E27" s="14">
        <v>40703959</v>
      </c>
      <c r="F27" s="15">
        <v>40703959</v>
      </c>
      <c r="G27" s="15">
        <v>40703960</v>
      </c>
    </row>
    <row r="28" spans="1:7" ht="15.75" x14ac:dyDescent="0.25">
      <c r="A28" s="8"/>
      <c r="B28" s="9"/>
      <c r="C28" s="9"/>
      <c r="D28" s="10"/>
      <c r="E28" s="10"/>
      <c r="F28" s="11"/>
    </row>
    <row r="29" spans="1:7" ht="15.75" x14ac:dyDescent="0.25">
      <c r="A29" s="12"/>
      <c r="B29" s="32"/>
      <c r="C29" s="32"/>
      <c r="D29" s="14"/>
      <c r="E29" s="14"/>
      <c r="F29" s="15"/>
    </row>
    <row r="30" spans="1:7" ht="15.75" x14ac:dyDescent="0.25">
      <c r="A30" s="12"/>
      <c r="B30" s="32"/>
      <c r="C30" s="32"/>
      <c r="D30" s="14"/>
      <c r="E30" s="14"/>
      <c r="F30" s="15"/>
    </row>
    <row r="31" spans="1:7" ht="15.75" x14ac:dyDescent="0.25">
      <c r="A31" s="8"/>
      <c r="B31" s="29"/>
      <c r="C31" s="29"/>
      <c r="D31" s="10"/>
      <c r="E31" s="10"/>
      <c r="F31" s="11"/>
    </row>
    <row r="32" spans="1:7" ht="15.75" x14ac:dyDescent="0.25">
      <c r="A32" s="12"/>
      <c r="B32" s="32"/>
      <c r="C32" s="32"/>
      <c r="D32" s="14"/>
      <c r="E32" s="14"/>
      <c r="F32" s="15"/>
    </row>
    <row r="33" spans="1:6" ht="16.5" thickBot="1" x14ac:dyDescent="0.3">
      <c r="A33" s="16"/>
      <c r="B33" s="33"/>
      <c r="C33" s="33"/>
      <c r="D33" s="34"/>
      <c r="E33" s="34"/>
      <c r="F33" s="3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2020-04-12T05:56:08Z</dcterms:modified>
</cp:coreProperties>
</file>