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ZMhvBIlD369d6soEpNJ7eo3Olww=="/>
    </ext>
  </extLst>
</workbook>
</file>

<file path=xl/calcChain.xml><?xml version="1.0" encoding="utf-8"?>
<calcChain xmlns="http://schemas.openxmlformats.org/spreadsheetml/2006/main">
  <c r="F7" i="4" l="1"/>
  <c r="E7" i="4"/>
  <c r="B7" i="4"/>
  <c r="H35" i="3"/>
  <c r="G35" i="3"/>
  <c r="F35" i="3"/>
  <c r="E35" i="3"/>
  <c r="D35" i="3"/>
  <c r="C35" i="3"/>
  <c r="B35" i="3"/>
  <c r="F34" i="3"/>
  <c r="E34" i="3"/>
  <c r="B34" i="3"/>
  <c r="G29" i="3"/>
  <c r="G32" i="3" s="1"/>
  <c r="C29" i="3"/>
  <c r="C32" i="3" s="1"/>
  <c r="H27" i="3"/>
  <c r="G27" i="3"/>
  <c r="F27" i="3"/>
  <c r="F29" i="3" s="1"/>
  <c r="F32" i="3" s="1"/>
  <c r="E27" i="3"/>
  <c r="E29" i="3" s="1"/>
  <c r="E32" i="3" s="1"/>
  <c r="D27" i="3"/>
  <c r="C27" i="3"/>
  <c r="B27" i="3"/>
  <c r="B29" i="3" s="1"/>
  <c r="B32" i="3" s="1"/>
  <c r="H17" i="3"/>
  <c r="G17" i="3"/>
  <c r="F17" i="3"/>
  <c r="E17" i="3"/>
  <c r="D17" i="3"/>
  <c r="C17" i="3"/>
  <c r="B17" i="3"/>
  <c r="H12" i="3"/>
  <c r="H34" i="3" s="1"/>
  <c r="G12" i="3"/>
  <c r="G34" i="3" s="1"/>
  <c r="F12" i="3"/>
  <c r="E12" i="3"/>
  <c r="D12" i="3"/>
  <c r="D34" i="3" s="1"/>
  <c r="C12" i="3"/>
  <c r="C34" i="3" s="1"/>
  <c r="B12" i="3"/>
  <c r="H27" i="2"/>
  <c r="G27" i="2"/>
  <c r="F27" i="2"/>
  <c r="E27" i="2"/>
  <c r="D27" i="2"/>
  <c r="C27" i="2"/>
  <c r="B27" i="2"/>
  <c r="H21" i="2"/>
  <c r="G21" i="2"/>
  <c r="F21" i="2"/>
  <c r="E21" i="2"/>
  <c r="D21" i="2"/>
  <c r="C21" i="2"/>
  <c r="B21" i="2"/>
  <c r="F17" i="2"/>
  <c r="F19" i="2" s="1"/>
  <c r="F24" i="2" s="1"/>
  <c r="B17" i="2"/>
  <c r="B19" i="2" s="1"/>
  <c r="B24" i="2" s="1"/>
  <c r="F12" i="2"/>
  <c r="F10" i="4" s="1"/>
  <c r="E12" i="2"/>
  <c r="E17" i="2" s="1"/>
  <c r="E19" i="2" s="1"/>
  <c r="E24" i="2" s="1"/>
  <c r="B12" i="2"/>
  <c r="B10" i="4" s="1"/>
  <c r="H9" i="2"/>
  <c r="G9" i="2"/>
  <c r="F9" i="2"/>
  <c r="E9" i="2"/>
  <c r="D9" i="2"/>
  <c r="C9" i="2"/>
  <c r="B9" i="2"/>
  <c r="H7" i="2"/>
  <c r="H12" i="2" s="1"/>
  <c r="G7" i="2"/>
  <c r="G12" i="2" s="1"/>
  <c r="F7" i="2"/>
  <c r="E7" i="2"/>
  <c r="D7" i="2"/>
  <c r="D12" i="2" s="1"/>
  <c r="C7" i="2"/>
  <c r="C12" i="2" s="1"/>
  <c r="B7" i="2"/>
  <c r="H44" i="1"/>
  <c r="G44" i="1"/>
  <c r="F44" i="1"/>
  <c r="E44" i="1"/>
  <c r="D44" i="1"/>
  <c r="C44" i="1"/>
  <c r="B44" i="1"/>
  <c r="F43" i="1"/>
  <c r="E43" i="1"/>
  <c r="B43" i="1"/>
  <c r="H37" i="1"/>
  <c r="H7" i="4" s="1"/>
  <c r="G37" i="1"/>
  <c r="G7" i="4" s="1"/>
  <c r="F37" i="1"/>
  <c r="E37" i="1"/>
  <c r="D37" i="1"/>
  <c r="D7" i="4" s="1"/>
  <c r="C37" i="1"/>
  <c r="C7" i="4" s="1"/>
  <c r="B37" i="1"/>
  <c r="G35" i="1"/>
  <c r="G41" i="1" s="1"/>
  <c r="F35" i="1"/>
  <c r="F41" i="1" s="1"/>
  <c r="C35" i="1"/>
  <c r="C41" i="1" s="1"/>
  <c r="B35" i="1"/>
  <c r="B41" i="1" s="1"/>
  <c r="H27" i="1"/>
  <c r="H35" i="1" s="1"/>
  <c r="H41" i="1" s="1"/>
  <c r="G27" i="1"/>
  <c r="F27" i="1"/>
  <c r="E27" i="1"/>
  <c r="E35" i="1" s="1"/>
  <c r="E41" i="1" s="1"/>
  <c r="D27" i="1"/>
  <c r="D35" i="1" s="1"/>
  <c r="D41" i="1" s="1"/>
  <c r="C27" i="1"/>
  <c r="B27" i="1"/>
  <c r="H22" i="1"/>
  <c r="G22" i="1"/>
  <c r="F22" i="1"/>
  <c r="E22" i="1"/>
  <c r="D22" i="1"/>
  <c r="C22" i="1"/>
  <c r="B22" i="1"/>
  <c r="H18" i="1"/>
  <c r="G18" i="1"/>
  <c r="D18" i="1"/>
  <c r="C18" i="1"/>
  <c r="H10" i="1"/>
  <c r="H8" i="4" s="1"/>
  <c r="G10" i="1"/>
  <c r="G8" i="4" s="1"/>
  <c r="F10" i="1"/>
  <c r="F18" i="1" s="1"/>
  <c r="E10" i="1"/>
  <c r="E8" i="4" s="1"/>
  <c r="D10" i="1"/>
  <c r="D8" i="4" s="1"/>
  <c r="C10" i="1"/>
  <c r="C8" i="4" s="1"/>
  <c r="B10" i="1"/>
  <c r="B18" i="1" s="1"/>
  <c r="H6" i="1"/>
  <c r="G6" i="1"/>
  <c r="F6" i="1"/>
  <c r="E6" i="1"/>
  <c r="D6" i="1"/>
  <c r="C6" i="1"/>
  <c r="B6" i="1"/>
  <c r="B9" i="4" l="1"/>
  <c r="B5" i="4"/>
  <c r="B6" i="4"/>
  <c r="B11" i="4"/>
  <c r="B26" i="2"/>
  <c r="D10" i="4"/>
  <c r="D17" i="2"/>
  <c r="D19" i="2" s="1"/>
  <c r="D24" i="2" s="1"/>
  <c r="H10" i="4"/>
  <c r="H17" i="2"/>
  <c r="H19" i="2" s="1"/>
  <c r="H24" i="2" s="1"/>
  <c r="E26" i="2"/>
  <c r="E6" i="4"/>
  <c r="E9" i="4"/>
  <c r="E5" i="4"/>
  <c r="E11" i="4"/>
  <c r="C10" i="4"/>
  <c r="C17" i="2"/>
  <c r="C19" i="2" s="1"/>
  <c r="C24" i="2" s="1"/>
  <c r="G10" i="4"/>
  <c r="G17" i="2"/>
  <c r="G19" i="2" s="1"/>
  <c r="G24" i="2" s="1"/>
  <c r="F9" i="4"/>
  <c r="F5" i="4"/>
  <c r="F11" i="4"/>
  <c r="F26" i="2"/>
  <c r="F6" i="4"/>
  <c r="F8" i="4"/>
  <c r="H29" i="3"/>
  <c r="H32" i="3" s="1"/>
  <c r="E18" i="1"/>
  <c r="C43" i="1"/>
  <c r="G43" i="1"/>
  <c r="B8" i="4"/>
  <c r="D29" i="3"/>
  <c r="D32" i="3" s="1"/>
  <c r="E10" i="4"/>
  <c r="D43" i="1"/>
  <c r="H43" i="1"/>
  <c r="D11" i="4" l="1"/>
  <c r="D9" i="4"/>
  <c r="D5" i="4"/>
  <c r="D6" i="4"/>
  <c r="D26" i="2"/>
  <c r="G6" i="4"/>
  <c r="G26" i="2"/>
  <c r="G11" i="4"/>
  <c r="G9" i="4"/>
  <c r="G5" i="4"/>
  <c r="C6" i="4"/>
  <c r="C26" i="2"/>
  <c r="C9" i="4"/>
  <c r="C5" i="4"/>
  <c r="C11" i="4"/>
  <c r="H11" i="4"/>
  <c r="H9" i="4"/>
  <c r="H5" i="4"/>
  <c r="H6" i="4"/>
  <c r="H26" i="2"/>
</calcChain>
</file>

<file path=xl/sharedStrings.xml><?xml version="1.0" encoding="utf-8"?>
<sst xmlns="http://schemas.openxmlformats.org/spreadsheetml/2006/main" count="90" uniqueCount="84">
  <si>
    <t>Kattali Textile Limited</t>
  </si>
  <si>
    <t>Cash Flow Statement</t>
  </si>
  <si>
    <t>Income Statement</t>
  </si>
  <si>
    <t>As at year end</t>
  </si>
  <si>
    <t>Balance Sheet</t>
  </si>
  <si>
    <t>Net Cash Flows - Operating Activities</t>
  </si>
  <si>
    <t>Net Revenues</t>
  </si>
  <si>
    <t>Cost of goods sold</t>
  </si>
  <si>
    <t>ASSETS</t>
  </si>
  <si>
    <t>Received from Customer &amp; Others</t>
  </si>
  <si>
    <t>Gross Profit</t>
  </si>
  <si>
    <t>NON CURRENT ASSETS</t>
  </si>
  <si>
    <t>Payments to Suppliers, Employees &amp; others</t>
  </si>
  <si>
    <t>Received from other sources</t>
  </si>
  <si>
    <t>Payment for operating expense</t>
  </si>
  <si>
    <t>Property,Plant  and  Equipment</t>
  </si>
  <si>
    <t>Payment for other operating expense</t>
  </si>
  <si>
    <t>Payment of Income Tax</t>
  </si>
  <si>
    <t>Capital work in progress</t>
  </si>
  <si>
    <t>Operating Incomes/Expenses</t>
  </si>
  <si>
    <t>CURRENT ASSETS</t>
  </si>
  <si>
    <t>Administrative expenses</t>
  </si>
  <si>
    <t>Net Cash Flows - Investment Activities</t>
  </si>
  <si>
    <t>Advance, deposits &amp; prepayments</t>
  </si>
  <si>
    <t>Operating Profit</t>
  </si>
  <si>
    <t>Property, Plant and Equipment</t>
  </si>
  <si>
    <t>Inventories</t>
  </si>
  <si>
    <t>Trade Receivables</t>
  </si>
  <si>
    <t>Capital Work In Progress</t>
  </si>
  <si>
    <t>Non-Operating Income/(Expenses)</t>
  </si>
  <si>
    <t>Cash &amp; Cash equivalent</t>
  </si>
  <si>
    <t>Financial Expenses</t>
  </si>
  <si>
    <t>Other non-operation income</t>
  </si>
  <si>
    <t>Profit Before contribution to WPPF</t>
  </si>
  <si>
    <t>Net Cash Flows - Financing Activities</t>
  </si>
  <si>
    <t>Contribution to WPPF</t>
  </si>
  <si>
    <t>Proceeds from Bank Overdraft</t>
  </si>
  <si>
    <t>Profit Before Taxation</t>
  </si>
  <si>
    <t>Liabilities and Capital</t>
  </si>
  <si>
    <t>Paid for IPO Expenses</t>
  </si>
  <si>
    <t>Proceeds from IPO</t>
  </si>
  <si>
    <t>Liabilities</t>
  </si>
  <si>
    <t>Provision for Taxation</t>
  </si>
  <si>
    <t>Proceeds from Share Money Deposit</t>
  </si>
  <si>
    <t>Non Current Liabilities</t>
  </si>
  <si>
    <t>Income Tax</t>
  </si>
  <si>
    <t>Payment of Short Term Loan</t>
  </si>
  <si>
    <t>Payment of Long-Term Loan</t>
  </si>
  <si>
    <t>Deferred Tax</t>
  </si>
  <si>
    <t>Financial Expenses Paid</t>
  </si>
  <si>
    <t>Share Money deposit</t>
  </si>
  <si>
    <t>Net Profit</t>
  </si>
  <si>
    <t xml:space="preserve">Deferred Tax </t>
  </si>
  <si>
    <t xml:space="preserve">Long term loan ( Non-Current Portion) </t>
  </si>
  <si>
    <t>Earnings per share (par value Taka 10)</t>
  </si>
  <si>
    <t>Net Change in Cash Flows</t>
  </si>
  <si>
    <t>Current Liabilities</t>
  </si>
  <si>
    <t xml:space="preserve">Accounts Payable </t>
  </si>
  <si>
    <t>Shares to Calculate EPS</t>
  </si>
  <si>
    <t>Cash and Cash Equivalents at Beginning Period</t>
  </si>
  <si>
    <t xml:space="preserve">Liabilities for expense </t>
  </si>
  <si>
    <t>Foreign Exchange Gain (Loss)</t>
  </si>
  <si>
    <t xml:space="preserve">Long Term Loan (Current Portion)  </t>
  </si>
  <si>
    <t xml:space="preserve">Short Term Loan </t>
  </si>
  <si>
    <t>Cash and Cash Equivalents at End of Period</t>
  </si>
  <si>
    <t>Liabiliities for Workers Participation Fund</t>
  </si>
  <si>
    <t xml:space="preserve">Bank Overdraft </t>
  </si>
  <si>
    <t>Total Liabilities</t>
  </si>
  <si>
    <t>Net Operating Cash Flow Per Share</t>
  </si>
  <si>
    <t>Shareholders’ Equity</t>
  </si>
  <si>
    <t>Share Capital</t>
  </si>
  <si>
    <t>Shares to Calculate NOCFPS</t>
  </si>
  <si>
    <t>Retained Earnings</t>
  </si>
  <si>
    <t>TOTAL SHAREHOLDERS' EQUITY &amp; LIABILITIES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</si>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</sst>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8"/>
      <color rgb="FF000000"/>
      <name val="Tahoma"/>
    </font>
    <font>
      <sz val="11"/>
      <color rgb="FF000000"/>
      <name val="Arial"/>
    </font>
    <font>
      <sz val="11"/>
      <color theme="1"/>
      <name val="Arial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b/>
      <sz val="11"/>
      <color rgb="FF000000"/>
      <name val="Arial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1" fillId="0" borderId="1" xfId="0" applyFont="1" applyBorder="1"/>
    <xf numFmtId="0" fontId="4" fillId="0" borderId="0" xfId="0" applyFont="1"/>
    <xf numFmtId="41" fontId="5" fillId="0" borderId="0" xfId="0" applyNumberFormat="1" applyFont="1" applyAlignment="1"/>
    <xf numFmtId="9" fontId="2" fillId="0" borderId="0" xfId="0" applyNumberFormat="1" applyFont="1"/>
    <xf numFmtId="41" fontId="6" fillId="0" borderId="0" xfId="0" applyNumberFormat="1" applyFont="1"/>
    <xf numFmtId="0" fontId="1" fillId="0" borderId="1" xfId="0" applyFont="1" applyBorder="1" applyAlignment="1">
      <alignment horizontal="left"/>
    </xf>
    <xf numFmtId="0" fontId="7" fillId="0" borderId="0" xfId="0" applyFont="1"/>
    <xf numFmtId="41" fontId="1" fillId="0" borderId="0" xfId="0" applyNumberFormat="1" applyFont="1"/>
    <xf numFmtId="0" fontId="2" fillId="0" borderId="0" xfId="0" applyFont="1"/>
    <xf numFmtId="0" fontId="8" fillId="0" borderId="0" xfId="0" applyFont="1"/>
    <xf numFmtId="41" fontId="1" fillId="0" borderId="2" xfId="0" applyNumberFormat="1" applyFont="1" applyBorder="1"/>
    <xf numFmtId="0" fontId="1" fillId="0" borderId="3" xfId="0" applyFont="1" applyBorder="1"/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3" fontId="1" fillId="0" borderId="0" xfId="0" applyNumberFormat="1" applyFont="1"/>
    <xf numFmtId="0" fontId="10" fillId="0" borderId="1" xfId="0" applyFont="1" applyBorder="1" applyAlignment="1"/>
    <xf numFmtId="41" fontId="11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164" fontId="8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7.5" customWidth="1"/>
    <col min="2" max="2" width="12.75" customWidth="1"/>
    <col min="3" max="3" width="12.375" customWidth="1"/>
    <col min="4" max="4" width="12.625" customWidth="1"/>
    <col min="5" max="5" width="12.375" customWidth="1"/>
    <col min="6" max="7" width="12.625" customWidth="1"/>
    <col min="8" max="8" width="11.875" customWidth="1"/>
    <col min="9" max="10" width="8" customWidth="1"/>
    <col min="11" max="11" width="9.25" customWidth="1"/>
    <col min="12" max="12" width="8" customWidth="1"/>
    <col min="13" max="26" width="7.625" customWidth="1"/>
  </cols>
  <sheetData>
    <row r="1" spans="1:26" x14ac:dyDescent="0.25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3</v>
      </c>
      <c r="G3" s="2"/>
      <c r="H3" s="2"/>
      <c r="I3" s="2"/>
      <c r="J3" s="2"/>
      <c r="K3" s="2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  <c r="I4" s="4"/>
      <c r="J4" s="4"/>
      <c r="K4" s="4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0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1" t="s">
        <v>11</v>
      </c>
      <c r="B6" s="12">
        <f t="shared" ref="B6:H6" si="0">SUM(B7:B8)</f>
        <v>433167264</v>
      </c>
      <c r="C6" s="12">
        <f t="shared" si="0"/>
        <v>559363389</v>
      </c>
      <c r="D6" s="12">
        <f t="shared" si="0"/>
        <v>571368939</v>
      </c>
      <c r="E6" s="12">
        <f t="shared" si="0"/>
        <v>594139198</v>
      </c>
      <c r="F6" s="12">
        <f t="shared" si="0"/>
        <v>776871445</v>
      </c>
      <c r="G6" s="12">
        <f t="shared" si="0"/>
        <v>733557763</v>
      </c>
      <c r="H6" s="12">
        <f t="shared" si="0"/>
        <v>808478875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15</v>
      </c>
      <c r="B7" s="2">
        <v>433167264</v>
      </c>
      <c r="C7" s="2">
        <v>559363389</v>
      </c>
      <c r="D7" s="2">
        <v>571368939</v>
      </c>
      <c r="E7" s="2">
        <v>568412333</v>
      </c>
      <c r="F7" s="2">
        <v>711455829</v>
      </c>
      <c r="G7" s="2">
        <v>663642147</v>
      </c>
      <c r="H7" s="7">
        <v>775774559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3" t="s">
        <v>18</v>
      </c>
      <c r="B8" s="2"/>
      <c r="C8" s="2"/>
      <c r="D8" s="2"/>
      <c r="E8" s="2">
        <v>25726865</v>
      </c>
      <c r="F8" s="2">
        <v>65415616</v>
      </c>
      <c r="G8" s="2">
        <v>69915616</v>
      </c>
      <c r="H8" s="7">
        <v>32704316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1" t="s">
        <v>20</v>
      </c>
      <c r="B10" s="12">
        <f t="shared" ref="B10:H10" si="1">SUM(B11:B16)</f>
        <v>236063680</v>
      </c>
      <c r="C10" s="12">
        <f t="shared" si="1"/>
        <v>270586744</v>
      </c>
      <c r="D10" s="12">
        <f t="shared" si="1"/>
        <v>319308170</v>
      </c>
      <c r="E10" s="12">
        <f t="shared" si="1"/>
        <v>442827429</v>
      </c>
      <c r="F10" s="12">
        <f t="shared" si="1"/>
        <v>485151281</v>
      </c>
      <c r="G10" s="12">
        <f t="shared" si="1"/>
        <v>640388039</v>
      </c>
      <c r="H10" s="12">
        <f t="shared" si="1"/>
        <v>1120289790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3" t="s">
        <v>23</v>
      </c>
      <c r="B11" s="2">
        <v>17966970</v>
      </c>
      <c r="C11" s="2">
        <v>23534239</v>
      </c>
      <c r="D11" s="2">
        <v>27679545</v>
      </c>
      <c r="E11" s="2">
        <v>78500735</v>
      </c>
      <c r="F11" s="2">
        <v>68992696</v>
      </c>
      <c r="G11" s="2">
        <v>73184029</v>
      </c>
      <c r="H11" s="7">
        <v>80133082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3" t="s">
        <v>26</v>
      </c>
      <c r="B12" s="2">
        <v>75308855</v>
      </c>
      <c r="C12" s="2">
        <v>92388247</v>
      </c>
      <c r="D12" s="2">
        <v>96685367</v>
      </c>
      <c r="E12" s="2">
        <v>137696337</v>
      </c>
      <c r="F12" s="2">
        <v>161083792</v>
      </c>
      <c r="G12" s="2">
        <v>219424702</v>
      </c>
      <c r="H12" s="7">
        <v>281393223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3" t="s">
        <v>27</v>
      </c>
      <c r="B13" s="2">
        <v>132595601</v>
      </c>
      <c r="C13" s="2">
        <v>151457364</v>
      </c>
      <c r="D13" s="2">
        <v>193118326</v>
      </c>
      <c r="E13" s="2">
        <v>224525934</v>
      </c>
      <c r="F13" s="2">
        <v>254730081</v>
      </c>
      <c r="G13" s="2">
        <v>341865410</v>
      </c>
      <c r="H13" s="7">
        <v>435234849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3" t="s">
        <v>30</v>
      </c>
      <c r="B14" s="2">
        <v>10192254</v>
      </c>
      <c r="C14" s="2">
        <v>3206894</v>
      </c>
      <c r="D14" s="2">
        <v>1824932</v>
      </c>
      <c r="E14" s="2">
        <v>2104423</v>
      </c>
      <c r="F14" s="2">
        <v>344712</v>
      </c>
      <c r="G14" s="2">
        <v>5913898</v>
      </c>
      <c r="H14" s="7">
        <v>323528636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3"/>
      <c r="B15" s="2"/>
      <c r="C15" s="2"/>
      <c r="D15" s="2"/>
      <c r="E15" s="2"/>
      <c r="F15" s="2"/>
      <c r="G15" s="2"/>
      <c r="H15" s="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2">
        <f t="shared" ref="B18:G18" si="2">B10+B6</f>
        <v>669230944</v>
      </c>
      <c r="C18" s="12">
        <f t="shared" si="2"/>
        <v>829950133</v>
      </c>
      <c r="D18" s="12">
        <f t="shared" si="2"/>
        <v>890677109</v>
      </c>
      <c r="E18" s="12">
        <f t="shared" si="2"/>
        <v>1036966627</v>
      </c>
      <c r="F18" s="12">
        <f t="shared" si="2"/>
        <v>1262022726</v>
      </c>
      <c r="G18" s="12">
        <f t="shared" si="2"/>
        <v>1373945802</v>
      </c>
      <c r="H18" s="12">
        <f>H10+H6+1</f>
        <v>1928768666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17" t="s">
        <v>38</v>
      </c>
      <c r="B20" s="2"/>
      <c r="C20" s="12"/>
      <c r="D20" s="12"/>
      <c r="E20" s="12"/>
      <c r="F20" s="12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8" t="s">
        <v>41</v>
      </c>
      <c r="B21" s="2"/>
      <c r="C21" s="12"/>
      <c r="D21" s="12"/>
      <c r="E21" s="12"/>
      <c r="F21" s="1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1" t="s">
        <v>44</v>
      </c>
      <c r="B22" s="12">
        <f t="shared" ref="B22:H22" si="3">SUM(B23:B25)</f>
        <v>171633555</v>
      </c>
      <c r="C22" s="12">
        <f t="shared" si="3"/>
        <v>223130839</v>
      </c>
      <c r="D22" s="12">
        <f t="shared" si="3"/>
        <v>232487730</v>
      </c>
      <c r="E22" s="12">
        <f t="shared" si="3"/>
        <v>306642267</v>
      </c>
      <c r="F22" s="12">
        <f t="shared" si="3"/>
        <v>33137855</v>
      </c>
      <c r="G22" s="12">
        <f t="shared" si="3"/>
        <v>34599282</v>
      </c>
      <c r="H22" s="12">
        <f t="shared" si="3"/>
        <v>37254177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3" t="s">
        <v>50</v>
      </c>
      <c r="B23" s="2">
        <v>161880628</v>
      </c>
      <c r="C23" s="2">
        <v>203610628</v>
      </c>
      <c r="D23" s="2">
        <v>203610628</v>
      </c>
      <c r="E23" s="2">
        <v>264393559</v>
      </c>
      <c r="F23" s="2"/>
      <c r="G23" s="2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3" t="s">
        <v>52</v>
      </c>
      <c r="B24" s="2">
        <v>9752927</v>
      </c>
      <c r="C24" s="2">
        <v>19520211</v>
      </c>
      <c r="D24" s="2">
        <v>25737537</v>
      </c>
      <c r="E24" s="2">
        <v>39596774</v>
      </c>
      <c r="F24" s="2">
        <v>30884274</v>
      </c>
      <c r="G24" s="2">
        <v>33180156</v>
      </c>
      <c r="H24" s="7">
        <v>36244111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3" t="s">
        <v>53</v>
      </c>
      <c r="B25" s="2"/>
      <c r="C25" s="2"/>
      <c r="D25" s="2">
        <v>3139565</v>
      </c>
      <c r="E25" s="2">
        <v>2651934</v>
      </c>
      <c r="F25" s="2">
        <v>2253581</v>
      </c>
      <c r="G25" s="2">
        <v>1419126</v>
      </c>
      <c r="H25" s="7">
        <v>1010066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3"/>
      <c r="B26" s="2"/>
      <c r="C26" s="2"/>
      <c r="D26" s="2"/>
      <c r="E26" s="2"/>
      <c r="F26" s="2"/>
      <c r="G26" s="2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1" t="s">
        <v>56</v>
      </c>
      <c r="B27" s="12">
        <f t="shared" ref="B27:H27" si="4">SUM(B28:B33)</f>
        <v>175601931</v>
      </c>
      <c r="C27" s="12">
        <f t="shared" si="4"/>
        <v>216600077</v>
      </c>
      <c r="D27" s="12">
        <f t="shared" si="4"/>
        <v>200492025</v>
      </c>
      <c r="E27" s="12">
        <f t="shared" si="4"/>
        <v>186822380</v>
      </c>
      <c r="F27" s="12">
        <f t="shared" si="4"/>
        <v>102447815</v>
      </c>
      <c r="G27" s="12">
        <f t="shared" si="4"/>
        <v>105815239</v>
      </c>
      <c r="H27" s="12">
        <f t="shared" si="4"/>
        <v>128350431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3" t="s">
        <v>57</v>
      </c>
      <c r="B28" s="2">
        <v>6426731</v>
      </c>
      <c r="C28" s="2">
        <v>6009707</v>
      </c>
      <c r="D28" s="2">
        <v>4852000</v>
      </c>
      <c r="E28" s="2">
        <v>3371290</v>
      </c>
      <c r="F28" s="2">
        <v>3932481</v>
      </c>
      <c r="G28" s="2">
        <v>3116121</v>
      </c>
      <c r="H28" s="7">
        <v>3673793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3" t="s">
        <v>60</v>
      </c>
      <c r="B29" s="2">
        <v>12809164</v>
      </c>
      <c r="C29" s="2">
        <v>21035624</v>
      </c>
      <c r="D29" s="2">
        <v>27194093</v>
      </c>
      <c r="E29" s="2">
        <v>37894874</v>
      </c>
      <c r="F29" s="2">
        <v>39357976</v>
      </c>
      <c r="G29" s="2">
        <v>51978413</v>
      </c>
      <c r="H29" s="7">
        <v>77409995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3" t="s">
        <v>62</v>
      </c>
      <c r="B30" s="2"/>
      <c r="C30" s="2"/>
      <c r="D30" s="2"/>
      <c r="E30" s="2">
        <v>396197</v>
      </c>
      <c r="F30" s="2">
        <v>398325</v>
      </c>
      <c r="G30" s="2">
        <v>456000</v>
      </c>
      <c r="H30" s="7">
        <v>456000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3" t="s">
        <v>63</v>
      </c>
      <c r="B31" s="2">
        <v>150559799</v>
      </c>
      <c r="C31" s="2">
        <v>163311641</v>
      </c>
      <c r="D31" s="2">
        <v>145232108</v>
      </c>
      <c r="E31" s="2">
        <v>117250613</v>
      </c>
      <c r="F31" s="2">
        <v>26440767</v>
      </c>
      <c r="G31" s="2">
        <v>12612322</v>
      </c>
      <c r="H31" s="7">
        <v>28864563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3" t="s">
        <v>65</v>
      </c>
      <c r="B32" s="2"/>
      <c r="C32" s="2"/>
      <c r="D32" s="2"/>
      <c r="E32" s="2"/>
      <c r="F32" s="2"/>
      <c r="G32" s="2">
        <v>6084899</v>
      </c>
      <c r="H32" s="7">
        <v>17946080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3" t="s">
        <v>66</v>
      </c>
      <c r="B33" s="2">
        <v>5806237</v>
      </c>
      <c r="C33" s="2">
        <v>26243105</v>
      </c>
      <c r="D33" s="2">
        <v>23213824</v>
      </c>
      <c r="E33" s="2">
        <v>27909406</v>
      </c>
      <c r="F33" s="2">
        <v>32318266</v>
      </c>
      <c r="G33" s="2">
        <v>31567484</v>
      </c>
      <c r="H33" s="7"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3"/>
      <c r="B34" s="2"/>
      <c r="C34" s="2"/>
      <c r="D34" s="2"/>
      <c r="E34" s="2"/>
      <c r="F34" s="2"/>
      <c r="G34" s="2"/>
      <c r="H34" s="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" t="s">
        <v>67</v>
      </c>
      <c r="B35" s="12">
        <f t="shared" ref="B35:H35" si="5">B27+B22</f>
        <v>347235486</v>
      </c>
      <c r="C35" s="12">
        <f t="shared" si="5"/>
        <v>439730916</v>
      </c>
      <c r="D35" s="12">
        <f t="shared" si="5"/>
        <v>432979755</v>
      </c>
      <c r="E35" s="12">
        <f t="shared" si="5"/>
        <v>493464647</v>
      </c>
      <c r="F35" s="12">
        <f t="shared" si="5"/>
        <v>135585670</v>
      </c>
      <c r="G35" s="12">
        <f t="shared" si="5"/>
        <v>140414521</v>
      </c>
      <c r="H35" s="12">
        <f t="shared" si="5"/>
        <v>165604608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1" t="s">
        <v>69</v>
      </c>
      <c r="B37" s="12">
        <f t="shared" ref="B37:H37" si="6">SUM(B38:B39)</f>
        <v>321995458</v>
      </c>
      <c r="C37" s="12">
        <f t="shared" si="6"/>
        <v>390219218</v>
      </c>
      <c r="D37" s="12">
        <f t="shared" si="6"/>
        <v>457697354</v>
      </c>
      <c r="E37" s="12">
        <f t="shared" si="6"/>
        <v>543501980</v>
      </c>
      <c r="F37" s="12">
        <f t="shared" si="6"/>
        <v>1126437056</v>
      </c>
      <c r="G37" s="12">
        <f t="shared" si="6"/>
        <v>1233531280</v>
      </c>
      <c r="H37" s="12">
        <f t="shared" si="6"/>
        <v>1763164058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3" t="s">
        <v>70</v>
      </c>
      <c r="B38" s="2">
        <v>5000000</v>
      </c>
      <c r="C38" s="2">
        <v>5000000</v>
      </c>
      <c r="D38" s="2">
        <v>5000000</v>
      </c>
      <c r="E38" s="2">
        <v>99999000</v>
      </c>
      <c r="F38" s="2">
        <v>550000000</v>
      </c>
      <c r="G38" s="2">
        <v>550000000</v>
      </c>
      <c r="H38" s="7">
        <v>979000000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3" t="s">
        <v>72</v>
      </c>
      <c r="B39" s="2">
        <v>316995458</v>
      </c>
      <c r="C39" s="2">
        <v>385219218</v>
      </c>
      <c r="D39" s="2">
        <v>452697354</v>
      </c>
      <c r="E39" s="2">
        <v>443502980</v>
      </c>
      <c r="F39" s="2">
        <v>576437056</v>
      </c>
      <c r="G39" s="2">
        <v>683531280</v>
      </c>
      <c r="H39" s="7">
        <v>784164058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" t="s">
        <v>73</v>
      </c>
      <c r="B41" s="12">
        <f>B35+B37</f>
        <v>669230944</v>
      </c>
      <c r="C41" s="12">
        <f>C35+C37-1</f>
        <v>829950133</v>
      </c>
      <c r="D41" s="12">
        <f t="shared" ref="D41:F41" si="7">D35+D37</f>
        <v>890677109</v>
      </c>
      <c r="E41" s="12">
        <f t="shared" si="7"/>
        <v>1036966627</v>
      </c>
      <c r="F41" s="12">
        <f t="shared" si="7"/>
        <v>1262022726</v>
      </c>
      <c r="G41" s="12">
        <f>(G35+G37)+1</f>
        <v>1373945802</v>
      </c>
      <c r="H41" s="12">
        <f>(H35+H37)</f>
        <v>1928768666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5" t="s">
        <v>74</v>
      </c>
      <c r="B43" s="23">
        <f t="shared" ref="B43:H43" si="8">B37/(B38/10)</f>
        <v>643.99091599999997</v>
      </c>
      <c r="C43" s="23">
        <f t="shared" si="8"/>
        <v>780.43843600000002</v>
      </c>
      <c r="D43" s="23">
        <f t="shared" si="8"/>
        <v>915.39470800000004</v>
      </c>
      <c r="E43" s="23">
        <f t="shared" si="8"/>
        <v>54.350741507415073</v>
      </c>
      <c r="F43" s="23">
        <f t="shared" si="8"/>
        <v>20.480673745454546</v>
      </c>
      <c r="G43" s="23">
        <f t="shared" si="8"/>
        <v>22.427841454545455</v>
      </c>
      <c r="H43" s="23">
        <f t="shared" si="8"/>
        <v>18.009847374872319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5">
      <c r="A44" s="5" t="s">
        <v>75</v>
      </c>
      <c r="B44" s="12">
        <f t="shared" ref="B44:H44" si="9">B38/10</f>
        <v>500000</v>
      </c>
      <c r="C44" s="12">
        <f t="shared" si="9"/>
        <v>500000</v>
      </c>
      <c r="D44" s="12">
        <f t="shared" si="9"/>
        <v>500000</v>
      </c>
      <c r="E44" s="12">
        <f t="shared" si="9"/>
        <v>9999900</v>
      </c>
      <c r="F44" s="12">
        <f t="shared" si="9"/>
        <v>55000000</v>
      </c>
      <c r="G44" s="12">
        <f t="shared" si="9"/>
        <v>55000000</v>
      </c>
      <c r="H44" s="12">
        <f t="shared" si="9"/>
        <v>97900000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1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1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1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1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1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1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1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1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1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1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1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1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1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1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1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1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1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1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1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1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1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1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1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1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1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1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1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1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1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1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1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1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1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1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1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1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1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1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1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1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1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1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1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1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1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1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1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1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1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1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1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1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1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1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1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1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1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1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1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1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1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1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1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1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1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1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1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1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1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1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1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1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1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1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1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1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1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1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1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1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1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1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1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1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1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1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1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1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1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1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1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1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1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1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1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1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1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1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1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1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1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1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1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1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1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1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1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1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1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1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1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1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1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1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1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1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1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1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1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1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1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1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1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1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1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1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1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1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1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1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1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1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1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1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1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1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1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1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1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1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1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1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1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1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1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1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1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1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1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1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1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1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1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1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1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1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1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1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1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1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1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1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1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1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1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1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1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1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1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1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1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1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1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1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1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1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1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1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1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1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1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1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1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1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1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1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1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1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1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1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1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1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1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1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1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1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1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1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1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1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1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1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1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1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1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1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1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1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1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1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1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1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1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1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1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1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1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1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1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1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1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1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1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1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1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1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1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1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1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1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1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1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1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1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1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1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1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1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1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1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1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1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1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1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1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1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1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1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1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1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1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1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1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1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1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1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1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1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1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1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1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1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1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1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1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1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1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1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1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1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1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1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1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1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1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1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1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1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1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1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1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1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1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1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1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1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1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1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1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1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1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1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1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1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1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1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1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1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1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1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1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1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1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1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1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1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1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1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1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1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1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1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1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1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1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1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1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1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1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1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1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1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1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1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1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1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1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1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1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1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1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1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1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1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1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1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1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1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1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1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1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1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1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1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1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1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1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1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1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1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1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1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1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1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1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1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1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1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1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1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1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1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1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1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1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1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1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1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1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1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1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1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1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1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1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1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1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1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1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1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1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1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1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1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1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1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1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1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1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1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1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1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1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1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1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1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1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1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1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1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1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1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1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1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1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1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1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1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1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1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1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1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1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1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1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1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1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1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1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1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1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1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1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1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1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1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1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1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1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1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1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1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1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1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1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1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1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1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1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1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1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1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1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1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1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1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1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1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1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1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1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1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1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1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1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1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1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1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1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1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1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1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1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1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1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1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1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1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1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1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1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1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1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1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1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1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1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1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1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1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1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1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1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1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1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1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1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1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1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1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1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1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1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1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1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1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1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1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1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1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1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1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1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1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1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1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1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1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1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1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1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1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1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1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1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1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1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1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1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1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1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1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1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1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1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1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1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1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1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1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1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1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1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1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1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1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1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1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1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1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1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1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1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1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1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1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1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1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1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1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1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1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1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1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1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1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1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1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1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1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1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1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1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1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1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1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1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1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1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1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1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1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1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1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1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1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1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1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1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1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1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1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1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1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1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1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1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1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1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1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1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1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1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1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1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1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1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1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1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1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1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1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1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1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1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1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1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1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1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1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1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1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1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1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1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1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1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1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1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1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1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1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1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1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1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1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1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1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1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1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1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1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1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1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1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1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1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1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1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1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1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1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1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1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1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1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1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1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1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1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1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1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1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1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1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1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1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1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1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1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1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1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1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1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1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1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1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1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1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1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1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1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1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1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1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1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1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1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1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1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1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1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1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1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1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1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1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1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1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1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1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1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1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1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1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1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1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1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1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1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1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1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1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1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1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1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1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1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1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1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1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1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1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1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1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1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1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1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1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1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1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1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1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1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1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1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1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1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1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1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1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1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1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1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1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1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1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1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1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1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1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1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1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1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1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1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1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1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1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1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1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1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1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1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1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1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1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1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1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1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1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1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1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1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1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1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1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1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1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1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1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1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1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1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1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1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1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1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1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1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1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1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1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1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1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1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1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1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1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1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1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1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1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1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1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1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1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3.625" customWidth="1"/>
    <col min="2" max="3" width="12.75" customWidth="1"/>
    <col min="4" max="4" width="13.5" customWidth="1"/>
    <col min="5" max="6" width="12.75" customWidth="1"/>
    <col min="7" max="7" width="12.5" customWidth="1"/>
    <col min="8" max="8" width="12.125" customWidth="1"/>
    <col min="9" max="28" width="7.625" customWidth="1"/>
  </cols>
  <sheetData>
    <row r="1" spans="1:28" x14ac:dyDescent="0.25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1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3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5">
      <c r="A5" s="5" t="s">
        <v>6</v>
      </c>
      <c r="B5" s="2">
        <v>517506289</v>
      </c>
      <c r="C5" s="2">
        <v>561642281</v>
      </c>
      <c r="D5" s="2">
        <v>564388585</v>
      </c>
      <c r="E5" s="2">
        <v>486266104</v>
      </c>
      <c r="F5" s="2">
        <v>595295265</v>
      </c>
      <c r="G5" s="2">
        <v>630369942</v>
      </c>
      <c r="H5" s="7">
        <v>1122356999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3" t="s">
        <v>7</v>
      </c>
      <c r="B6" s="2">
        <v>422660550</v>
      </c>
      <c r="C6" s="2">
        <v>451141557</v>
      </c>
      <c r="D6" s="2">
        <v>459020362</v>
      </c>
      <c r="E6" s="2">
        <v>376508354</v>
      </c>
      <c r="F6" s="2">
        <v>459349206</v>
      </c>
      <c r="G6" s="2">
        <v>472807884</v>
      </c>
      <c r="H6" s="7">
        <v>840550815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5" t="s">
        <v>10</v>
      </c>
      <c r="B7" s="12">
        <f t="shared" ref="B7:H7" si="0">B5-B6</f>
        <v>94845739</v>
      </c>
      <c r="C7" s="12">
        <f t="shared" si="0"/>
        <v>110500724</v>
      </c>
      <c r="D7" s="12">
        <f t="shared" si="0"/>
        <v>105368223</v>
      </c>
      <c r="E7" s="12">
        <f t="shared" si="0"/>
        <v>109757750</v>
      </c>
      <c r="F7" s="12">
        <f t="shared" si="0"/>
        <v>135946059</v>
      </c>
      <c r="G7" s="12">
        <f t="shared" si="0"/>
        <v>157562058</v>
      </c>
      <c r="H7" s="12">
        <f t="shared" si="0"/>
        <v>281806184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x14ac:dyDescent="0.25">
      <c r="A8" s="1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5" t="s">
        <v>19</v>
      </c>
      <c r="B9" s="12">
        <f t="shared" ref="B9:H9" si="1">SUM(B10)</f>
        <v>21827263</v>
      </c>
      <c r="C9" s="12">
        <f t="shared" si="1"/>
        <v>24118222</v>
      </c>
      <c r="D9" s="12">
        <f t="shared" si="1"/>
        <v>23587108</v>
      </c>
      <c r="E9" s="12">
        <f t="shared" si="1"/>
        <v>19313534</v>
      </c>
      <c r="F9" s="12">
        <f t="shared" si="1"/>
        <v>24402563</v>
      </c>
      <c r="G9" s="12">
        <f t="shared" si="1"/>
        <v>24540357</v>
      </c>
      <c r="H9" s="12">
        <f t="shared" si="1"/>
        <v>35557783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13" t="s">
        <v>21</v>
      </c>
      <c r="B10" s="2">
        <v>21827263</v>
      </c>
      <c r="C10" s="2">
        <v>24118222</v>
      </c>
      <c r="D10" s="2">
        <v>23587108</v>
      </c>
      <c r="E10" s="2">
        <v>19313534</v>
      </c>
      <c r="F10" s="2">
        <v>24402563</v>
      </c>
      <c r="G10" s="2">
        <v>24540357</v>
      </c>
      <c r="H10" s="7">
        <v>35557783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1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12" t="s">
        <v>24</v>
      </c>
      <c r="B12" s="12">
        <f t="shared" ref="B12:H12" si="2">B7-B9</f>
        <v>73018476</v>
      </c>
      <c r="C12" s="12">
        <f t="shared" si="2"/>
        <v>86382502</v>
      </c>
      <c r="D12" s="12">
        <f t="shared" si="2"/>
        <v>81781115</v>
      </c>
      <c r="E12" s="12">
        <f t="shared" si="2"/>
        <v>90444216</v>
      </c>
      <c r="F12" s="12">
        <f t="shared" si="2"/>
        <v>111543496</v>
      </c>
      <c r="G12" s="12">
        <f t="shared" si="2"/>
        <v>133021701</v>
      </c>
      <c r="H12" s="12">
        <f t="shared" si="2"/>
        <v>246248401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16" t="s">
        <v>29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13" t="s">
        <v>31</v>
      </c>
      <c r="B14" s="2">
        <v>886476</v>
      </c>
      <c r="C14" s="2">
        <v>3043215</v>
      </c>
      <c r="D14" s="2">
        <v>4478121</v>
      </c>
      <c r="E14" s="2">
        <v>8785948</v>
      </c>
      <c r="F14" s="2">
        <v>5820380</v>
      </c>
      <c r="G14" s="2">
        <v>6691478</v>
      </c>
      <c r="H14" s="7">
        <v>5069911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13" t="s">
        <v>32</v>
      </c>
      <c r="B15" s="2">
        <v>2661563</v>
      </c>
      <c r="C15" s="2">
        <v>2660976</v>
      </c>
      <c r="D15" s="2">
        <v>2083049</v>
      </c>
      <c r="E15" s="2">
        <v>1402113</v>
      </c>
      <c r="F15" s="2">
        <v>1291552</v>
      </c>
      <c r="G15" s="2">
        <v>1452658</v>
      </c>
      <c r="H15" s="7">
        <v>7906301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1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5" t="s">
        <v>33</v>
      </c>
      <c r="B17" s="12">
        <f t="shared" ref="B17:H17" si="3">B12-B14+B15</f>
        <v>74793563</v>
      </c>
      <c r="C17" s="12">
        <f t="shared" si="3"/>
        <v>86000263</v>
      </c>
      <c r="D17" s="12">
        <f t="shared" si="3"/>
        <v>79386043</v>
      </c>
      <c r="E17" s="12">
        <f t="shared" si="3"/>
        <v>83060381</v>
      </c>
      <c r="F17" s="12">
        <f t="shared" si="3"/>
        <v>107014668</v>
      </c>
      <c r="G17" s="12">
        <f t="shared" si="3"/>
        <v>127782881</v>
      </c>
      <c r="H17" s="12">
        <f t="shared" si="3"/>
        <v>249084791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3" t="s">
        <v>35</v>
      </c>
      <c r="B18" s="2"/>
      <c r="C18" s="2"/>
      <c r="D18" s="2"/>
      <c r="E18" s="2"/>
      <c r="F18" s="2"/>
      <c r="G18" s="2">
        <v>6084899</v>
      </c>
      <c r="H18" s="7">
        <v>11861181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5" t="s">
        <v>37</v>
      </c>
      <c r="B19" s="12">
        <f t="shared" ref="B19:H19" si="4">B17-B18</f>
        <v>74793563</v>
      </c>
      <c r="C19" s="12">
        <f t="shared" si="4"/>
        <v>86000263</v>
      </c>
      <c r="D19" s="12">
        <f t="shared" si="4"/>
        <v>79386043</v>
      </c>
      <c r="E19" s="12">
        <f t="shared" si="4"/>
        <v>83060381</v>
      </c>
      <c r="F19" s="12">
        <f t="shared" si="4"/>
        <v>107014668</v>
      </c>
      <c r="G19" s="12">
        <f t="shared" si="4"/>
        <v>121697982</v>
      </c>
      <c r="H19" s="12">
        <f t="shared" si="4"/>
        <v>237223610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2"/>
      <c r="B20" s="12"/>
      <c r="C20" s="12"/>
      <c r="D20" s="12"/>
      <c r="E20" s="12"/>
      <c r="F20" s="12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25">
      <c r="A21" s="11" t="s">
        <v>42</v>
      </c>
      <c r="B21" s="12">
        <f t="shared" ref="B21:H21" si="5">SUM(B22:B23)</f>
        <v>-7479356</v>
      </c>
      <c r="C21" s="12">
        <f t="shared" si="5"/>
        <v>-17776503</v>
      </c>
      <c r="D21" s="12">
        <f t="shared" si="5"/>
        <v>-11907906</v>
      </c>
      <c r="E21" s="12">
        <f t="shared" si="5"/>
        <v>-25191255</v>
      </c>
      <c r="F21" s="12">
        <f t="shared" si="5"/>
        <v>-128840</v>
      </c>
      <c r="G21" s="12">
        <f t="shared" si="5"/>
        <v>-14603757</v>
      </c>
      <c r="H21" s="12">
        <f t="shared" si="5"/>
        <v>-28466833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15.75" customHeight="1" x14ac:dyDescent="0.25">
      <c r="A22" s="19" t="s">
        <v>45</v>
      </c>
      <c r="B22" s="2">
        <v>-5081190</v>
      </c>
      <c r="C22" s="2">
        <v>-8009219</v>
      </c>
      <c r="D22" s="2">
        <v>-5690581</v>
      </c>
      <c r="E22" s="2">
        <v>-11332017</v>
      </c>
      <c r="F22" s="2">
        <v>-8841340</v>
      </c>
      <c r="G22" s="2">
        <v>-12307875</v>
      </c>
      <c r="H22" s="7">
        <v>-25402879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5">
      <c r="A23" s="19" t="s">
        <v>48</v>
      </c>
      <c r="B23" s="2">
        <v>-2398166</v>
      </c>
      <c r="C23" s="2">
        <v>-9767284</v>
      </c>
      <c r="D23" s="2">
        <v>-6217325</v>
      </c>
      <c r="E23" s="2">
        <v>-13859238</v>
      </c>
      <c r="F23" s="2">
        <v>8712500</v>
      </c>
      <c r="G23" s="2">
        <v>-2295882</v>
      </c>
      <c r="H23" s="7">
        <v>-3063954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5">
      <c r="A24" s="5" t="s">
        <v>51</v>
      </c>
      <c r="B24" s="12">
        <f t="shared" ref="B24:G24" si="6">B19+B21</f>
        <v>67314207</v>
      </c>
      <c r="C24" s="12">
        <f t="shared" si="6"/>
        <v>68223760</v>
      </c>
      <c r="D24" s="12">
        <f t="shared" si="6"/>
        <v>67478137</v>
      </c>
      <c r="E24" s="12">
        <f t="shared" si="6"/>
        <v>57869126</v>
      </c>
      <c r="F24" s="12">
        <f t="shared" si="6"/>
        <v>106885828</v>
      </c>
      <c r="G24" s="12">
        <f t="shared" si="6"/>
        <v>107094225</v>
      </c>
      <c r="H24" s="12">
        <f>H19+H21+1</f>
        <v>208756778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15.7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5">
      <c r="A26" s="5" t="s">
        <v>54</v>
      </c>
      <c r="B26" s="20">
        <f>B24/('1'!B38/10)</f>
        <v>134.62841399999999</v>
      </c>
      <c r="C26" s="20">
        <f>C24/('1'!C38/10)</f>
        <v>136.44752</v>
      </c>
      <c r="D26" s="20">
        <f>D24/('1'!D38/10)</f>
        <v>134.95627400000001</v>
      </c>
      <c r="E26" s="20">
        <f>E24/('1'!E38/10)</f>
        <v>5.7869704697046966</v>
      </c>
      <c r="F26" s="20">
        <f>F24/('1'!F38/10)</f>
        <v>1.9433786909090909</v>
      </c>
      <c r="G26" s="20">
        <f>G24/('1'!G38/10)</f>
        <v>1.9471677272727272</v>
      </c>
      <c r="H26" s="20">
        <f>H24/('1'!H38/10)</f>
        <v>2.1323470684371806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5.75" customHeight="1" x14ac:dyDescent="0.25">
      <c r="A27" s="16" t="s">
        <v>58</v>
      </c>
      <c r="B27" s="12">
        <f>'1'!B38/10</f>
        <v>500000</v>
      </c>
      <c r="C27" s="12">
        <f>'1'!C38/10</f>
        <v>500000</v>
      </c>
      <c r="D27" s="12">
        <f>'1'!D38/10</f>
        <v>500000</v>
      </c>
      <c r="E27" s="12">
        <f>'1'!E38/10</f>
        <v>9999900</v>
      </c>
      <c r="F27" s="12">
        <f>'1'!F38/10</f>
        <v>55000000</v>
      </c>
      <c r="G27" s="12">
        <f>'1'!G38/10</f>
        <v>55000000</v>
      </c>
      <c r="H27" s="12">
        <f>'1'!H38/10</f>
        <v>97900000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25">
      <c r="A28" s="1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25">
      <c r="A29" s="1"/>
      <c r="B29" s="12"/>
      <c r="C29" s="12"/>
      <c r="D29" s="12"/>
      <c r="E29" s="12"/>
      <c r="F29" s="12"/>
      <c r="G29" s="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25">
      <c r="A30" s="1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25">
      <c r="A31" s="1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5">
      <c r="A32" s="1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25">
      <c r="A33" s="1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25">
      <c r="A34" s="1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5">
      <c r="A35" s="1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25">
      <c r="A36" s="1"/>
      <c r="B36" s="12"/>
      <c r="C36" s="12"/>
      <c r="D36" s="12"/>
      <c r="E36" s="12"/>
      <c r="F36" s="12"/>
      <c r="G36" s="1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25">
      <c r="A38" s="1"/>
      <c r="B38" s="12"/>
      <c r="C38" s="12"/>
      <c r="D38" s="12"/>
      <c r="E38" s="12"/>
      <c r="F38" s="12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25">
      <c r="A39" s="1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25">
      <c r="A40" s="1"/>
      <c r="B40" s="23"/>
      <c r="C40" s="23"/>
      <c r="D40" s="23"/>
      <c r="E40" s="23"/>
      <c r="F40" s="23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8" ht="15.75" customHeight="1" x14ac:dyDescent="0.25">
      <c r="A41" s="13"/>
      <c r="B41" s="12"/>
      <c r="C41" s="12"/>
      <c r="D41" s="12"/>
      <c r="E41" s="12"/>
      <c r="F41" s="12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5">
      <c r="A42" s="1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5">
      <c r="A43" s="13"/>
      <c r="B43" s="12"/>
      <c r="C43" s="12"/>
      <c r="D43" s="12"/>
      <c r="E43" s="12"/>
      <c r="F43" s="1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5">
      <c r="A44" s="1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5">
      <c r="A45" s="13"/>
      <c r="B45" s="12"/>
      <c r="C45" s="12"/>
      <c r="D45" s="12"/>
      <c r="E45" s="12"/>
      <c r="F45" s="1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5">
      <c r="A46" s="1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"/>
    <row r="48" spans="1:28" ht="15.75" customHeight="1" x14ac:dyDescent="0.2"/>
    <row r="49" spans="1:1" ht="15.75" customHeight="1" x14ac:dyDescent="0.25">
      <c r="A49" s="13"/>
    </row>
    <row r="50" spans="1:1" ht="15.75" customHeight="1" x14ac:dyDescent="0.2"/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42:G42">
    <cfRule type="containsText" dxfId="1" priority="1" operator="containsText" text="Not Balanced">
      <formula>NOT(ISERROR(SEARCH(("Not Balanced"),(B42))))</formula>
    </cfRule>
  </conditionalFormatting>
  <conditionalFormatting sqref="B42:G42">
    <cfRule type="containsText" dxfId="0" priority="2" operator="containsText" text="Balanced">
      <formula>NOT(ISERROR(SEARCH(("Balanced"),(B42))))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1" sqref="D21"/>
    </sheetView>
  </sheetViews>
  <sheetFormatPr defaultColWidth="12.625" defaultRowHeight="15" customHeight="1" x14ac:dyDescent="0.2"/>
  <cols>
    <col min="1" max="1" width="39.875" customWidth="1"/>
    <col min="2" max="2" width="12.875" customWidth="1"/>
    <col min="3" max="3" width="13.125" customWidth="1"/>
    <col min="4" max="4" width="12.875" customWidth="1"/>
    <col min="5" max="7" width="13.125" customWidth="1"/>
    <col min="8" max="8" width="15.125" customWidth="1"/>
    <col min="9" max="9" width="8" customWidth="1"/>
    <col min="10" max="26" width="7.625" customWidth="1"/>
  </cols>
  <sheetData>
    <row r="1" spans="1:26" x14ac:dyDescent="0.25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 t="s">
        <v>5</v>
      </c>
      <c r="B5" s="2"/>
      <c r="C5" s="2"/>
      <c r="D5" s="2"/>
      <c r="E5" s="2"/>
      <c r="F5" s="2"/>
      <c r="G5" s="2"/>
      <c r="H5" s="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9</v>
      </c>
      <c r="B6" s="2"/>
      <c r="C6" s="2"/>
      <c r="D6" s="2"/>
      <c r="E6" s="2">
        <v>456260610</v>
      </c>
      <c r="F6" s="2">
        <v>566382669</v>
      </c>
      <c r="G6" s="2">
        <v>543234614</v>
      </c>
      <c r="H6" s="7">
        <v>1028987561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12</v>
      </c>
      <c r="B7" s="2"/>
      <c r="C7" s="2"/>
      <c r="D7" s="2"/>
      <c r="E7" s="2">
        <v>-451096814</v>
      </c>
      <c r="F7" s="2">
        <v>-446227355</v>
      </c>
      <c r="G7" s="7">
        <v>-358559422</v>
      </c>
      <c r="H7" s="7">
        <v>-725231566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13</v>
      </c>
      <c r="B8" s="2"/>
      <c r="C8" s="2"/>
      <c r="D8" s="2"/>
      <c r="E8" s="2"/>
      <c r="F8" s="2"/>
      <c r="G8" s="7">
        <v>996985</v>
      </c>
      <c r="H8" s="7">
        <v>7641995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14</v>
      </c>
      <c r="B9" s="2"/>
      <c r="C9" s="2"/>
      <c r="D9" s="2"/>
      <c r="E9" s="2"/>
      <c r="F9" s="2"/>
      <c r="G9" s="7">
        <v>-100511289</v>
      </c>
      <c r="H9" s="7">
        <v>-113133882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7" t="s">
        <v>16</v>
      </c>
      <c r="B10" s="2"/>
      <c r="C10" s="2"/>
      <c r="D10" s="2"/>
      <c r="E10" s="2"/>
      <c r="F10" s="2"/>
      <c r="G10" s="7">
        <v>-45017790</v>
      </c>
      <c r="H10" s="7">
        <v>-49758106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17</v>
      </c>
      <c r="B11" s="2"/>
      <c r="C11" s="2"/>
      <c r="D11" s="2"/>
      <c r="E11" s="2">
        <v>-2729151</v>
      </c>
      <c r="F11" s="2">
        <v>-3955638</v>
      </c>
      <c r="G11" s="2">
        <v>-3802642</v>
      </c>
      <c r="H11" s="7">
        <v>-5619714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25">
      <c r="A12" s="14"/>
      <c r="B12" s="15">
        <f t="shared" ref="B12:H12" si="0">SUM(B6:B11)</f>
        <v>0</v>
      </c>
      <c r="C12" s="15">
        <f t="shared" si="0"/>
        <v>0</v>
      </c>
      <c r="D12" s="15">
        <f t="shared" si="0"/>
        <v>0</v>
      </c>
      <c r="E12" s="15">
        <f t="shared" si="0"/>
        <v>2434645</v>
      </c>
      <c r="F12" s="15">
        <f t="shared" si="0"/>
        <v>116199676</v>
      </c>
      <c r="G12" s="15">
        <f t="shared" si="0"/>
        <v>36340456</v>
      </c>
      <c r="H12" s="15">
        <f t="shared" si="0"/>
        <v>142886288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5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25</v>
      </c>
      <c r="B15" s="2"/>
      <c r="C15" s="2"/>
      <c r="D15" s="2"/>
      <c r="E15" s="2">
        <v>-32983425</v>
      </c>
      <c r="F15" s="2">
        <v>-171260487</v>
      </c>
      <c r="G15" s="2">
        <v>-4679457</v>
      </c>
      <c r="H15" s="7">
        <v>-94117642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28</v>
      </c>
      <c r="B16" s="2"/>
      <c r="C16" s="2"/>
      <c r="D16" s="2"/>
      <c r="E16" s="2">
        <v>-25726865</v>
      </c>
      <c r="F16" s="2">
        <v>-39688751</v>
      </c>
      <c r="G16" s="2">
        <v>-4500000</v>
      </c>
      <c r="H16" s="7">
        <v>-31500000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15">
        <f t="shared" ref="B17:H17" si="1">SUM(B15:B16)</f>
        <v>0</v>
      </c>
      <c r="C17" s="15">
        <f t="shared" si="1"/>
        <v>0</v>
      </c>
      <c r="D17" s="15">
        <f t="shared" si="1"/>
        <v>0</v>
      </c>
      <c r="E17" s="15">
        <f t="shared" si="1"/>
        <v>-58710290</v>
      </c>
      <c r="F17" s="15">
        <f t="shared" si="1"/>
        <v>-210949238</v>
      </c>
      <c r="G17" s="15">
        <f t="shared" si="1"/>
        <v>-9179457</v>
      </c>
      <c r="H17" s="15">
        <f t="shared" si="1"/>
        <v>-125617642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5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36</v>
      </c>
      <c r="B20" s="2"/>
      <c r="C20" s="2"/>
      <c r="D20" s="2"/>
      <c r="E20" s="2">
        <v>4695582</v>
      </c>
      <c r="F20" s="2">
        <v>4408860</v>
      </c>
      <c r="G20" s="2">
        <v>-750783</v>
      </c>
      <c r="H20" s="7">
        <v>-31567484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7" t="s">
        <v>39</v>
      </c>
      <c r="B21" s="2"/>
      <c r="C21" s="2"/>
      <c r="D21" s="2"/>
      <c r="E21" s="2"/>
      <c r="F21" s="2"/>
      <c r="G21" s="2"/>
      <c r="H21" s="7">
        <v>-19124000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7" t="s">
        <v>40</v>
      </c>
      <c r="B22" s="2"/>
      <c r="C22" s="2"/>
      <c r="D22" s="2"/>
      <c r="E22" s="2"/>
      <c r="F22" s="2"/>
      <c r="G22" s="2"/>
      <c r="H22" s="7">
        <v>340000000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9" t="s">
        <v>43</v>
      </c>
      <c r="B23" s="2"/>
      <c r="C23" s="2"/>
      <c r="D23" s="2"/>
      <c r="E23" s="2">
        <v>88718431</v>
      </c>
      <c r="F23" s="2">
        <v>185607441</v>
      </c>
      <c r="G23" s="2">
        <v>0</v>
      </c>
      <c r="H23" s="7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46</v>
      </c>
      <c r="B24" s="2"/>
      <c r="C24" s="2"/>
      <c r="D24" s="2"/>
      <c r="E24" s="2">
        <v>-27981495</v>
      </c>
      <c r="F24" s="2">
        <v>-90809846</v>
      </c>
      <c r="G24" s="2">
        <v>-13828445</v>
      </c>
      <c r="H24" s="7">
        <v>16252242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47</v>
      </c>
      <c r="B25" s="2"/>
      <c r="C25" s="2"/>
      <c r="D25" s="2"/>
      <c r="E25" s="2">
        <v>-91434</v>
      </c>
      <c r="F25" s="2">
        <v>-396225</v>
      </c>
      <c r="G25" s="2">
        <v>-776780</v>
      </c>
      <c r="H25" s="7">
        <v>-409060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49</v>
      </c>
      <c r="B26" s="2"/>
      <c r="C26" s="2"/>
      <c r="D26" s="2"/>
      <c r="E26" s="2">
        <v>-8785948</v>
      </c>
      <c r="F26" s="2">
        <v>-5820380</v>
      </c>
      <c r="G26" s="2">
        <v>-6691478</v>
      </c>
      <c r="H26" s="7">
        <v>-5069911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/>
      <c r="B27" s="15">
        <f t="shared" ref="B27:H27" si="2">SUM(B20:B26)</f>
        <v>0</v>
      </c>
      <c r="C27" s="15">
        <f t="shared" si="2"/>
        <v>0</v>
      </c>
      <c r="D27" s="15">
        <f t="shared" si="2"/>
        <v>0</v>
      </c>
      <c r="E27" s="15">
        <f t="shared" si="2"/>
        <v>56555136</v>
      </c>
      <c r="F27" s="15">
        <f t="shared" si="2"/>
        <v>92989850</v>
      </c>
      <c r="G27" s="15">
        <f t="shared" si="2"/>
        <v>-22047486</v>
      </c>
      <c r="H27" s="15">
        <f t="shared" si="2"/>
        <v>300081787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 t="s">
        <v>55</v>
      </c>
      <c r="B29" s="12">
        <f t="shared" ref="B29:H29" si="3">B27+B17+B12</f>
        <v>0</v>
      </c>
      <c r="C29" s="12">
        <f t="shared" si="3"/>
        <v>0</v>
      </c>
      <c r="D29" s="12">
        <f t="shared" si="3"/>
        <v>0</v>
      </c>
      <c r="E29" s="12">
        <f t="shared" si="3"/>
        <v>279491</v>
      </c>
      <c r="F29" s="12">
        <f t="shared" si="3"/>
        <v>-1759712</v>
      </c>
      <c r="G29" s="12">
        <f t="shared" si="3"/>
        <v>5113513</v>
      </c>
      <c r="H29" s="12">
        <f t="shared" si="3"/>
        <v>317350433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6" t="s">
        <v>59</v>
      </c>
      <c r="B30" s="2"/>
      <c r="C30" s="2"/>
      <c r="D30" s="2"/>
      <c r="E30" s="2">
        <v>1824932</v>
      </c>
      <c r="F30" s="2">
        <v>2104423</v>
      </c>
      <c r="G30" s="2">
        <v>344712</v>
      </c>
      <c r="H30" s="7">
        <v>5913898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1" t="s">
        <v>61</v>
      </c>
      <c r="B31" s="22"/>
      <c r="C31" s="12"/>
      <c r="D31" s="12"/>
      <c r="E31" s="12"/>
      <c r="F31" s="12"/>
      <c r="G31" s="7">
        <v>455673</v>
      </c>
      <c r="H31" s="7">
        <v>264306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5" t="s">
        <v>64</v>
      </c>
      <c r="B32" s="12">
        <f t="shared" ref="B32:F32" si="4">B29+B30</f>
        <v>0</v>
      </c>
      <c r="C32" s="12">
        <f t="shared" si="4"/>
        <v>0</v>
      </c>
      <c r="D32" s="12">
        <f t="shared" si="4"/>
        <v>0</v>
      </c>
      <c r="E32" s="12">
        <f t="shared" si="4"/>
        <v>2104423</v>
      </c>
      <c r="F32" s="12">
        <f t="shared" si="4"/>
        <v>344711</v>
      </c>
      <c r="G32" s="12">
        <f t="shared" ref="G32:H32" si="5">G29+G30+G31</f>
        <v>5913898</v>
      </c>
      <c r="H32" s="12">
        <f t="shared" si="5"/>
        <v>323528637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12"/>
      <c r="C33" s="12"/>
      <c r="D33" s="12"/>
      <c r="E33" s="12"/>
      <c r="F33" s="12"/>
      <c r="G33" s="1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5" t="s">
        <v>68</v>
      </c>
      <c r="B34" s="23">
        <f>B12/('1'!C38/10)</f>
        <v>0</v>
      </c>
      <c r="C34" s="23">
        <f>C12/('1'!D38/10)</f>
        <v>0</v>
      </c>
      <c r="D34" s="23">
        <f>D12/('1'!E38/10)</f>
        <v>0</v>
      </c>
      <c r="E34" s="23">
        <f>E12/('1'!F38/10)</f>
        <v>4.426627272727273E-2</v>
      </c>
      <c r="F34" s="23">
        <f>F12/('1'!G38/10)</f>
        <v>2.112721381818182</v>
      </c>
      <c r="G34" s="23">
        <f>G12/('1'!G38/10)</f>
        <v>0.66073556363636365</v>
      </c>
      <c r="H34" s="23">
        <f>H12/('1'!H38/10)</f>
        <v>1.4595126455566905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5">
      <c r="A35" s="5" t="s">
        <v>71</v>
      </c>
      <c r="B35" s="2">
        <f>'1'!B38/10</f>
        <v>500000</v>
      </c>
      <c r="C35" s="2">
        <f>'1'!C38/10</f>
        <v>500000</v>
      </c>
      <c r="D35" s="2">
        <f>'1'!D38/10</f>
        <v>500000</v>
      </c>
      <c r="E35" s="2">
        <f>'1'!E38/10</f>
        <v>9999900</v>
      </c>
      <c r="F35" s="2">
        <f>'1'!F38/10</f>
        <v>55000000</v>
      </c>
      <c r="G35" s="2">
        <f>'1'!G38/10</f>
        <v>55000000</v>
      </c>
      <c r="H35" s="2">
        <f>'1'!H38/10</f>
        <v>97900000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2" width="14.5" customWidth="1"/>
    <col min="3" max="3" width="8.375" customWidth="1"/>
    <col min="4" max="26" width="7.625" customWidth="1"/>
  </cols>
  <sheetData>
    <row r="1" spans="1:26" x14ac:dyDescent="0.25">
      <c r="A1" s="3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76</v>
      </c>
      <c r="B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  <c r="I4" s="4"/>
      <c r="J4" s="2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3" t="s">
        <v>77</v>
      </c>
      <c r="B5" s="26">
        <f>'2'!B24/'1'!B18</f>
        <v>0.10058442097381558</v>
      </c>
      <c r="C5" s="26">
        <f>'2'!C24/'1'!C18</f>
        <v>8.2202239974820276E-2</v>
      </c>
      <c r="D5" s="26">
        <f>'2'!D24/'1'!D18</f>
        <v>7.5760493132871115E-2</v>
      </c>
      <c r="E5" s="26">
        <f>'2'!E24/'1'!E18</f>
        <v>5.5806160481189721E-2</v>
      </c>
      <c r="F5" s="26">
        <f>'2'!F24/'1'!F18</f>
        <v>8.4694059621870862E-2</v>
      </c>
      <c r="G5" s="26">
        <f>'2'!G24/'1'!G18</f>
        <v>7.7946469827344766E-2</v>
      </c>
      <c r="H5" s="26">
        <f>'2'!H24/'1'!H18</f>
        <v>0.10823318611502164</v>
      </c>
      <c r="I5" s="26"/>
    </row>
    <row r="6" spans="1:26" x14ac:dyDescent="0.25">
      <c r="A6" s="3" t="s">
        <v>78</v>
      </c>
      <c r="B6" s="26">
        <f>'2'!B24/'1'!B37</f>
        <v>0.20905328111802124</v>
      </c>
      <c r="C6" s="26">
        <f>'2'!C24/'1'!C37</f>
        <v>0.17483444395606368</v>
      </c>
      <c r="D6" s="26">
        <f>'2'!D24/'1'!D37</f>
        <v>0.14742959820563001</v>
      </c>
      <c r="E6" s="26">
        <f>'2'!E24/'1'!E37</f>
        <v>0.10647454495013983</v>
      </c>
      <c r="F6" s="26">
        <f>'2'!F24/'1'!F37</f>
        <v>9.4888416028813594E-2</v>
      </c>
      <c r="G6" s="26">
        <f>'2'!G24/'1'!G37</f>
        <v>8.6819221155056567E-2</v>
      </c>
      <c r="H6" s="26">
        <f>'2'!H24/'1'!H37</f>
        <v>0.118398952753607</v>
      </c>
      <c r="I6" s="26"/>
    </row>
    <row r="7" spans="1:26" x14ac:dyDescent="0.25">
      <c r="A7" s="3" t="s">
        <v>79</v>
      </c>
      <c r="B7" s="8">
        <f>'1'!B25/'1'!B37</f>
        <v>0</v>
      </c>
      <c r="C7" s="8">
        <f>'1'!C25/'1'!C37</f>
        <v>0</v>
      </c>
      <c r="D7" s="8">
        <f>'1'!D25/'1'!D37</f>
        <v>6.859478152019205E-3</v>
      </c>
      <c r="E7" s="8">
        <f>'1'!E25/'1'!E37</f>
        <v>4.8793456097436846E-3</v>
      </c>
      <c r="F7" s="8">
        <f>'1'!F25/'1'!F37</f>
        <v>2.000627543275707E-3</v>
      </c>
      <c r="G7" s="8">
        <f>'1'!G25/'1'!G37</f>
        <v>1.1504580572938531E-3</v>
      </c>
      <c r="H7" s="8">
        <f>'1'!H25/'1'!H37</f>
        <v>5.7287125121285789E-4</v>
      </c>
      <c r="I7" s="8"/>
    </row>
    <row r="8" spans="1:26" x14ac:dyDescent="0.25">
      <c r="A8" s="3" t="s">
        <v>80</v>
      </c>
      <c r="B8" s="27">
        <f>'1'!B10/'1'!B27</f>
        <v>1.3443114130675478</v>
      </c>
      <c r="C8" s="27">
        <f>'1'!C10/'1'!C27</f>
        <v>1.2492458347556359</v>
      </c>
      <c r="D8" s="27">
        <f>'1'!D10/'1'!D27</f>
        <v>1.5926227988370112</v>
      </c>
      <c r="E8" s="27">
        <f>'1'!E10/'1'!E27</f>
        <v>2.370312534290592</v>
      </c>
      <c r="F8" s="27">
        <f>'1'!F10/'1'!F27</f>
        <v>4.7355942242399216</v>
      </c>
      <c r="G8" s="27">
        <f>'1'!G10/'1'!G27</f>
        <v>6.0519453062899569</v>
      </c>
      <c r="H8" s="27">
        <f>'1'!H10/'1'!H27</f>
        <v>8.7283679631741951</v>
      </c>
      <c r="I8" s="27"/>
    </row>
    <row r="9" spans="1:26" x14ac:dyDescent="0.25">
      <c r="A9" s="3" t="s">
        <v>81</v>
      </c>
      <c r="B9" s="26">
        <f>'2'!B24/'2'!B5</f>
        <v>0.13007418157192674</v>
      </c>
      <c r="C9" s="26">
        <f>'2'!C24/'2'!C5</f>
        <v>0.12147190891420798</v>
      </c>
      <c r="D9" s="26">
        <f>'2'!D24/'2'!D5</f>
        <v>0.11955971256931074</v>
      </c>
      <c r="E9" s="26">
        <f>'2'!E24/'2'!E5</f>
        <v>0.11900711467233999</v>
      </c>
      <c r="F9" s="26">
        <f>'2'!F24/'2'!F5</f>
        <v>0.17955094603347801</v>
      </c>
      <c r="G9" s="26">
        <f>'2'!G24/'2'!G5</f>
        <v>0.16989107167803377</v>
      </c>
      <c r="H9" s="26">
        <f>'2'!H24/'2'!H5</f>
        <v>0.18599855321078637</v>
      </c>
      <c r="I9" s="26"/>
    </row>
    <row r="10" spans="1:26" x14ac:dyDescent="0.25">
      <c r="A10" s="3" t="s">
        <v>82</v>
      </c>
      <c r="B10" s="26">
        <f>'2'!B12/'2'!B5</f>
        <v>0.14109678964693703</v>
      </c>
      <c r="C10" s="26">
        <f>'2'!C12/'2'!C5</f>
        <v>0.15380341708996087</v>
      </c>
      <c r="D10" s="26">
        <f>'2'!D12/'2'!D5</f>
        <v>0.14490214220048409</v>
      </c>
      <c r="E10" s="26">
        <f>'2'!E12/'2'!E5</f>
        <v>0.18599736904548872</v>
      </c>
      <c r="F10" s="26">
        <f>'2'!F12/'2'!F5</f>
        <v>0.18737507680327342</v>
      </c>
      <c r="G10" s="26">
        <f>'2'!G12/'2'!G5</f>
        <v>0.21102164322422595</v>
      </c>
      <c r="H10" s="26">
        <f>'2'!H12/'2'!H5</f>
        <v>0.21940291834006731</v>
      </c>
      <c r="I10" s="26"/>
    </row>
    <row r="11" spans="1:26" x14ac:dyDescent="0.25">
      <c r="A11" s="3" t="s">
        <v>83</v>
      </c>
      <c r="B11" s="26">
        <f>'2'!B24/('1'!B37)</f>
        <v>0.20905328111802124</v>
      </c>
      <c r="C11" s="26">
        <f>'2'!C24/('1'!C37)</f>
        <v>0.17483444395606368</v>
      </c>
      <c r="D11" s="26">
        <f>'2'!D24/('1'!D37)</f>
        <v>0.14742959820563001</v>
      </c>
      <c r="E11" s="26">
        <f>'2'!E24/('1'!E37)</f>
        <v>0.10647454495013983</v>
      </c>
      <c r="F11" s="26">
        <f>'2'!F24/('1'!F37)</f>
        <v>9.4888416028813594E-2</v>
      </c>
      <c r="G11" s="26">
        <f>'2'!G24/('1'!G37)</f>
        <v>8.6819221155056567E-2</v>
      </c>
      <c r="H11" s="26">
        <f>'2'!H24/('1'!H37)</f>
        <v>0.118398952753607</v>
      </c>
      <c r="I11" s="2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2020-04-12T16:11:25Z</dcterms:modified>
</cp:coreProperties>
</file>