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B37" i="1"/>
  <c r="D21" i="1"/>
  <c r="E21" i="1"/>
  <c r="F21" i="1"/>
  <c r="G21" i="1"/>
  <c r="H21" i="1"/>
  <c r="C24" i="1"/>
  <c r="D24" i="1"/>
  <c r="E24" i="1"/>
  <c r="F24" i="1"/>
  <c r="G24" i="1"/>
  <c r="H24" i="1"/>
  <c r="B24" i="1"/>
  <c r="H17" i="1"/>
  <c r="H11" i="1"/>
  <c r="H6" i="1"/>
  <c r="C8" i="2" l="1"/>
  <c r="D8" i="2"/>
  <c r="E8" i="2"/>
  <c r="G8" i="2"/>
  <c r="B8" i="2"/>
  <c r="C48" i="1" l="1"/>
  <c r="D48" i="1"/>
  <c r="E48" i="1"/>
  <c r="F48" i="1"/>
  <c r="G48" i="1"/>
  <c r="B48" i="1"/>
  <c r="G22" i="3" l="1"/>
  <c r="H22" i="3"/>
  <c r="G28" i="3"/>
  <c r="F28" i="3"/>
  <c r="G11" i="3"/>
  <c r="G34" i="3" s="1"/>
  <c r="H11" i="3"/>
  <c r="H7" i="2"/>
  <c r="H20" i="2" s="1"/>
  <c r="G7" i="2"/>
  <c r="G20" i="2" s="1"/>
  <c r="G39" i="1"/>
  <c r="G7" i="4" s="1"/>
  <c r="G11" i="1"/>
  <c r="G6" i="1"/>
  <c r="G8" i="4" l="1"/>
  <c r="G30" i="3"/>
  <c r="G32" i="3" s="1"/>
  <c r="G44" i="1"/>
  <c r="G47" i="1"/>
  <c r="G17" i="1"/>
  <c r="H23" i="2"/>
  <c r="H26" i="2" s="1"/>
  <c r="H28" i="2" s="1"/>
  <c r="F19" i="3"/>
  <c r="F22" i="3" s="1"/>
  <c r="F10" i="2"/>
  <c r="F8" i="2" s="1"/>
  <c r="G23" i="2" l="1"/>
  <c r="G26" i="2" s="1"/>
  <c r="G10" i="4"/>
  <c r="B22" i="3"/>
  <c r="C22" i="3"/>
  <c r="E22" i="3"/>
  <c r="D19" i="3"/>
  <c r="D22" i="3" s="1"/>
  <c r="C28" i="3"/>
  <c r="D28" i="3"/>
  <c r="E28" i="3"/>
  <c r="B11" i="3"/>
  <c r="D11" i="3"/>
  <c r="E11" i="3"/>
  <c r="E34" i="3" s="1"/>
  <c r="F11" i="3"/>
  <c r="F34" i="3" s="1"/>
  <c r="C7" i="2"/>
  <c r="C20" i="2" s="1"/>
  <c r="D7" i="2"/>
  <c r="E7" i="2"/>
  <c r="F7" i="2"/>
  <c r="F20" i="2" s="1"/>
  <c r="C39" i="1"/>
  <c r="D39" i="1"/>
  <c r="D7" i="4" s="1"/>
  <c r="E39" i="1"/>
  <c r="E7" i="4" s="1"/>
  <c r="F39" i="1"/>
  <c r="C11" i="1"/>
  <c r="D11" i="1"/>
  <c r="E11" i="1"/>
  <c r="F11" i="1"/>
  <c r="D6" i="1"/>
  <c r="E6" i="1"/>
  <c r="F6" i="1"/>
  <c r="D20" i="2" l="1"/>
  <c r="D10" i="4" s="1"/>
  <c r="E20" i="2"/>
  <c r="E23" i="2" s="1"/>
  <c r="E26" i="2" s="1"/>
  <c r="E8" i="4"/>
  <c r="E17" i="1"/>
  <c r="D8" i="4"/>
  <c r="D17" i="1"/>
  <c r="F8" i="4"/>
  <c r="G28" i="2"/>
  <c r="G6" i="4"/>
  <c r="G9" i="4"/>
  <c r="G11" i="4"/>
  <c r="G5" i="4"/>
  <c r="D30" i="3"/>
  <c r="D34" i="3"/>
  <c r="F10" i="4"/>
  <c r="D23" i="2"/>
  <c r="D26" i="2" s="1"/>
  <c r="D6" i="4" s="1"/>
  <c r="F17" i="1"/>
  <c r="F30" i="3"/>
  <c r="F32" i="3" s="1"/>
  <c r="E44" i="1"/>
  <c r="D44" i="1"/>
  <c r="E47" i="1"/>
  <c r="D47" i="1"/>
  <c r="F47" i="1"/>
  <c r="F7" i="4"/>
  <c r="E30" i="3"/>
  <c r="C23" i="2"/>
  <c r="C26" i="2" s="1"/>
  <c r="C28" i="2" s="1"/>
  <c r="C7" i="4"/>
  <c r="E10" i="4" l="1"/>
  <c r="F23" i="2"/>
  <c r="F26" i="2" s="1"/>
  <c r="F6" i="4" s="1"/>
  <c r="E28" i="2"/>
  <c r="E9" i="4"/>
  <c r="E5" i="4"/>
  <c r="E6" i="4"/>
  <c r="E11" i="4"/>
  <c r="D28" i="2"/>
  <c r="D9" i="4"/>
  <c r="D11" i="4"/>
  <c r="D5" i="4"/>
  <c r="F44" i="1"/>
  <c r="B7" i="2"/>
  <c r="B20" i="2" s="1"/>
  <c r="B28" i="3"/>
  <c r="C11" i="3"/>
  <c r="B34" i="3"/>
  <c r="F11" i="4" l="1"/>
  <c r="F28" i="2"/>
  <c r="F5" i="4"/>
  <c r="F9" i="4"/>
  <c r="C34" i="3"/>
  <c r="C30" i="3"/>
  <c r="C32" i="3" s="1"/>
  <c r="D31" i="3" s="1"/>
  <c r="D32" i="3" s="1"/>
  <c r="E31" i="3" s="1"/>
  <c r="E32" i="3" s="1"/>
  <c r="B23" i="2"/>
  <c r="B26" i="2" s="1"/>
  <c r="B10" i="4"/>
  <c r="C10" i="4"/>
  <c r="B30" i="3"/>
  <c r="B32" i="3" s="1"/>
  <c r="C6" i="1"/>
  <c r="C17" i="1" s="1"/>
  <c r="B6" i="1"/>
  <c r="C47" i="1"/>
  <c r="C8" i="4"/>
  <c r="C21" i="1"/>
  <c r="B21" i="1"/>
  <c r="B39" i="1"/>
  <c r="B7" i="4" s="1"/>
  <c r="B11" i="1"/>
  <c r="C44" i="1" l="1"/>
  <c r="B17" i="1"/>
  <c r="B5" i="4" s="1"/>
  <c r="B8" i="4"/>
  <c r="B47" i="1"/>
  <c r="B28" i="2"/>
  <c r="B11" i="4"/>
  <c r="B9" i="4"/>
  <c r="B6" i="4"/>
  <c r="C6" i="4"/>
  <c r="C11" i="4"/>
  <c r="C9" i="4"/>
  <c r="B44" i="1"/>
  <c r="C5" i="4"/>
</calcChain>
</file>

<file path=xl/sharedStrings.xml><?xml version="1.0" encoding="utf-8"?>
<sst xmlns="http://schemas.openxmlformats.org/spreadsheetml/2006/main" count="97" uniqueCount="90">
  <si>
    <t>ASSETS</t>
  </si>
  <si>
    <t>NON CURRENT ASSETS</t>
  </si>
  <si>
    <t xml:space="preserve">Property,Plant  and  Equipment </t>
  </si>
  <si>
    <t>CURRENT ASSETS</t>
  </si>
  <si>
    <t>Cash and Cash Equivalents</t>
  </si>
  <si>
    <t>Gross Profit</t>
  </si>
  <si>
    <t>Operating Profit</t>
  </si>
  <si>
    <t>Cost of goods sold</t>
  </si>
  <si>
    <t>Inventories</t>
  </si>
  <si>
    <t>Contribution to WPPF and Welfare Fund</t>
  </si>
  <si>
    <t>Income Tax</t>
  </si>
  <si>
    <t>Advances,  Deposits and Prepayments</t>
  </si>
  <si>
    <t>Share Capital</t>
  </si>
  <si>
    <t>Investment</t>
  </si>
  <si>
    <t>Sundry Debtors</t>
  </si>
  <si>
    <t>Current Liabilities</t>
  </si>
  <si>
    <t>Other/Associated Loan</t>
  </si>
  <si>
    <t>Income Tax paid &amp; Deduction at source</t>
  </si>
  <si>
    <t xml:space="preserve">Collection from turnover &amp; others </t>
  </si>
  <si>
    <t xml:space="preserve">Payment for cost and expenses </t>
  </si>
  <si>
    <t xml:space="preserve">Interest on Cash Credit &amp; Lease Finance </t>
  </si>
  <si>
    <t>Dividend Received</t>
  </si>
  <si>
    <t xml:space="preserve">Advance for Works &amp; Others </t>
  </si>
  <si>
    <t xml:space="preserve">Inter Company /unit Loan </t>
  </si>
  <si>
    <t>Cash Credit/LIM</t>
  </si>
  <si>
    <t xml:space="preserve">Dividend paid </t>
  </si>
  <si>
    <t>Lease Finance from GSP &amp; United Leasing</t>
  </si>
  <si>
    <t>Misc. Income</t>
  </si>
  <si>
    <t>Directors Remuneration</t>
  </si>
  <si>
    <t>Salary &amp; Allowance</t>
  </si>
  <si>
    <t>Officer &amp; Staff/worker Benefit</t>
  </si>
  <si>
    <t>Other Administrative Exp.</t>
  </si>
  <si>
    <t>Selling &amp; Marketing Exp.</t>
  </si>
  <si>
    <t>Depreciation</t>
  </si>
  <si>
    <t>Financial Exp.</t>
  </si>
  <si>
    <t>Debt to Equity</t>
  </si>
  <si>
    <t>Current Ratio</t>
  </si>
  <si>
    <t>Net Margin</t>
  </si>
  <si>
    <t>Operating Margin</t>
  </si>
  <si>
    <t>Sale of fixed assets</t>
  </si>
  <si>
    <t>Retained Earnings</t>
  </si>
  <si>
    <t>Revaluation Reserve</t>
  </si>
  <si>
    <t>Inter Unit fund</t>
  </si>
  <si>
    <t>Creditors for Goods</t>
  </si>
  <si>
    <t>Short term Loan</t>
  </si>
  <si>
    <t>Creditor for expenses</t>
  </si>
  <si>
    <t>Worker's Profit Participatin Fund</t>
  </si>
  <si>
    <t xml:space="preserve">Unpaid Dividend </t>
  </si>
  <si>
    <t>Dividend Distribution Tax</t>
  </si>
  <si>
    <t>Deferrred Tax</t>
  </si>
  <si>
    <t>Others/ Associates Loan</t>
  </si>
  <si>
    <t>Income Tax Provision</t>
  </si>
  <si>
    <t>Repair /Maintenance</t>
  </si>
  <si>
    <t>Drawing from working capital loan</t>
  </si>
  <si>
    <t>Acquisition of Fixed Assets</t>
  </si>
  <si>
    <t>Advance for fixed assets</t>
  </si>
  <si>
    <t>Inter Company/unit loans Paid</t>
  </si>
  <si>
    <t>Security Deposit</t>
  </si>
  <si>
    <t>Return on Asset (ROA)</t>
  </si>
  <si>
    <t>Return on Equity (ROE)</t>
  </si>
  <si>
    <t>Return on Invested Capital (ROIC)</t>
  </si>
  <si>
    <t>Ratio</t>
  </si>
  <si>
    <t>As at year end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</si>
  <si>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</si>
  <si>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</si>
  <si>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</si>
  <si>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</si>
  <si>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</si>
  <si>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</si>
  <si>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Balance Sheet</t>
  </si>
  <si>
    <t>Income Statement</t>
  </si>
  <si>
    <t>Net Revenues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</si>
  <si>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</si>
  <si>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</si>
  <si>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</si>
  <si>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</si>
  <si>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</si>
  <si>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</si>
  <si>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</si>
  <si>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</si>
  <si>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</si>
  <si>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KAY &amp; QUE (BANGLADESH) LIMITED</t>
  </si>
  <si>
    <t>Operating Income/(Expenses)</t>
  </si>
  <si>
    <t>Dividend Income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</si>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</sst>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;@"/>
    <numFmt numFmtId="165" formatCode="_(* #,##0.00_);_(* \(#,##0.00\);_(* &quot;-&quot;_);_(@_)"/>
    <numFmt numFmtId="166" formatCode="0.0%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1" fontId="1" fillId="0" borderId="0" xfId="0" applyNumberFormat="1" applyFont="1"/>
    <xf numFmtId="41" fontId="0" fillId="0" borderId="0" xfId="0" applyNumberFormat="1" applyFont="1"/>
    <xf numFmtId="41" fontId="1" fillId="0" borderId="0" xfId="0" applyNumberFormat="1" applyFont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4" fontId="0" fillId="0" borderId="0" xfId="0" applyNumberFormat="1"/>
    <xf numFmtId="165" fontId="1" fillId="0" borderId="0" xfId="0" applyNumberFormat="1" applyFont="1"/>
    <xf numFmtId="165" fontId="1" fillId="0" borderId="3" xfId="0" applyNumberFormat="1" applyFont="1" applyBorder="1"/>
    <xf numFmtId="165" fontId="0" fillId="0" borderId="0" xfId="0" applyNumberFormat="1"/>
    <xf numFmtId="41" fontId="1" fillId="0" borderId="4" xfId="0" applyNumberFormat="1" applyFont="1" applyBorder="1"/>
    <xf numFmtId="41" fontId="3" fillId="0" borderId="4" xfId="0" applyNumberFormat="1" applyFont="1" applyBorder="1"/>
    <xf numFmtId="166" fontId="0" fillId="0" borderId="0" xfId="1" applyNumberFormat="1" applyFont="1"/>
    <xf numFmtId="167" fontId="0" fillId="0" borderId="0" xfId="0" applyNumberForma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8"/>
  <sheetViews>
    <sheetView workbookViewId="0">
      <pane xSplit="1" ySplit="4" topLeftCell="B36" activePane="bottomRight" state="frozen"/>
      <selection pane="topRight" activeCell="B1" sqref="B1"/>
      <selection pane="bottomLeft" activeCell="A6" sqref="A6"/>
      <selection pane="bottomRight" activeCell="H48" sqref="H48"/>
    </sheetView>
  </sheetViews>
  <sheetFormatPr defaultRowHeight="15" x14ac:dyDescent="0.25"/>
  <cols>
    <col min="1" max="1" width="38.28515625" style="1" customWidth="1"/>
    <col min="2" max="6" width="13.85546875" style="1" bestFit="1" customWidth="1"/>
    <col min="7" max="8" width="13.42578125" style="1" bestFit="1" customWidth="1"/>
    <col min="9" max="16384" width="9.140625" style="1"/>
  </cols>
  <sheetData>
    <row r="1" spans="1:8" x14ac:dyDescent="0.25">
      <c r="A1" s="17" t="s">
        <v>81</v>
      </c>
      <c r="B1"/>
      <c r="C1"/>
      <c r="D1"/>
      <c r="E1"/>
      <c r="F1"/>
      <c r="G1"/>
      <c r="H1"/>
    </row>
    <row r="2" spans="1:8" x14ac:dyDescent="0.25">
      <c r="A2" s="17" t="s">
        <v>69</v>
      </c>
      <c r="B2"/>
      <c r="C2"/>
      <c r="D2"/>
      <c r="E2"/>
      <c r="F2"/>
      <c r="G2"/>
      <c r="H2"/>
    </row>
    <row r="3" spans="1:8" x14ac:dyDescent="0.25">
      <c r="A3" t="s">
        <v>62</v>
      </c>
      <c r="B3"/>
      <c r="C3"/>
      <c r="D3"/>
      <c r="E3"/>
      <c r="F3"/>
      <c r="G3"/>
      <c r="H3"/>
    </row>
    <row r="4" spans="1:8" s="9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2017</v>
      </c>
      <c r="G4">
        <v>2018</v>
      </c>
      <c r="H4">
        <v>2019</v>
      </c>
    </row>
    <row r="5" spans="1:8" x14ac:dyDescent="0.25">
      <c r="A5" s="18" t="s">
        <v>0</v>
      </c>
    </row>
    <row r="6" spans="1:8" x14ac:dyDescent="0.25">
      <c r="A6" s="19" t="s">
        <v>1</v>
      </c>
      <c r="B6" s="3">
        <f>SUM(B7)</f>
        <v>75675835</v>
      </c>
      <c r="C6" s="3">
        <f>SUM(C7)</f>
        <v>70523389</v>
      </c>
      <c r="D6" s="3">
        <f t="shared" ref="D6:H6" si="0">SUM(D7)</f>
        <v>68190468</v>
      </c>
      <c r="E6" s="3">
        <f t="shared" si="0"/>
        <v>53343899</v>
      </c>
      <c r="F6" s="3">
        <f t="shared" si="0"/>
        <v>50389274</v>
      </c>
      <c r="G6" s="3">
        <f t="shared" si="0"/>
        <v>494776102</v>
      </c>
      <c r="H6" s="3">
        <f t="shared" si="0"/>
        <v>0</v>
      </c>
    </row>
    <row r="7" spans="1:8" x14ac:dyDescent="0.25">
      <c r="A7" s="1" t="s">
        <v>2</v>
      </c>
      <c r="B7" s="1">
        <v>75675835</v>
      </c>
      <c r="C7" s="1">
        <v>70523389</v>
      </c>
      <c r="D7" s="1">
        <v>68190468</v>
      </c>
      <c r="E7" s="4">
        <v>53343899</v>
      </c>
      <c r="F7" s="4">
        <v>50389274</v>
      </c>
      <c r="G7" s="1">
        <v>494776102</v>
      </c>
    </row>
    <row r="8" spans="1:8" x14ac:dyDescent="0.25">
      <c r="E8" s="4"/>
      <c r="F8" s="4"/>
    </row>
    <row r="9" spans="1:8" x14ac:dyDescent="0.25">
      <c r="A9" s="19" t="s">
        <v>13</v>
      </c>
      <c r="B9" s="1">
        <v>5960505</v>
      </c>
      <c r="C9" s="1">
        <v>5960505</v>
      </c>
      <c r="D9" s="1">
        <v>5960505</v>
      </c>
      <c r="E9" s="1">
        <v>5960505</v>
      </c>
      <c r="F9" s="1">
        <v>5960505</v>
      </c>
      <c r="G9" s="1">
        <v>11342114</v>
      </c>
    </row>
    <row r="10" spans="1:8" x14ac:dyDescent="0.25">
      <c r="E10" s="4"/>
      <c r="F10" s="4"/>
    </row>
    <row r="11" spans="1:8" s="3" customFormat="1" x14ac:dyDescent="0.25">
      <c r="A11" s="19" t="s">
        <v>3</v>
      </c>
      <c r="B11" s="3">
        <f>SUM(B12:B15)</f>
        <v>110876786</v>
      </c>
      <c r="C11" s="3">
        <f t="shared" ref="C11:H11" si="1">SUM(C12:C15)</f>
        <v>113808116</v>
      </c>
      <c r="D11" s="3">
        <f t="shared" si="1"/>
        <v>111947235</v>
      </c>
      <c r="E11" s="3">
        <f t="shared" si="1"/>
        <v>55787667</v>
      </c>
      <c r="F11" s="3">
        <f t="shared" si="1"/>
        <v>71735558</v>
      </c>
      <c r="G11" s="3">
        <f t="shared" si="1"/>
        <v>97017017</v>
      </c>
      <c r="H11" s="3">
        <f t="shared" si="1"/>
        <v>0</v>
      </c>
    </row>
    <row r="12" spans="1:8" x14ac:dyDescent="0.25">
      <c r="A12" s="4" t="s">
        <v>8</v>
      </c>
      <c r="B12" s="4">
        <v>50445393</v>
      </c>
      <c r="C12" s="4">
        <v>49347538</v>
      </c>
      <c r="D12" s="4">
        <v>49019935</v>
      </c>
      <c r="E12" s="4">
        <v>1222037</v>
      </c>
      <c r="F12" s="4">
        <v>1653650</v>
      </c>
      <c r="G12" s="1">
        <v>12872252</v>
      </c>
    </row>
    <row r="13" spans="1:8" x14ac:dyDescent="0.25">
      <c r="A13" s="4" t="s">
        <v>14</v>
      </c>
      <c r="B13" s="1">
        <v>13777131</v>
      </c>
      <c r="C13" s="4">
        <v>12483653</v>
      </c>
      <c r="D13" s="4">
        <v>13501843</v>
      </c>
      <c r="E13" s="4">
        <v>8497283</v>
      </c>
      <c r="F13" s="4">
        <v>12671531</v>
      </c>
      <c r="G13" s="1">
        <v>32006419</v>
      </c>
    </row>
    <row r="14" spans="1:8" x14ac:dyDescent="0.25">
      <c r="A14" s="4" t="s">
        <v>11</v>
      </c>
      <c r="B14" s="1">
        <v>44078508</v>
      </c>
      <c r="C14" s="1">
        <v>48926274</v>
      </c>
      <c r="D14" s="1">
        <v>46835017</v>
      </c>
      <c r="E14" s="1">
        <v>44272830</v>
      </c>
      <c r="F14" s="1">
        <v>54817517</v>
      </c>
      <c r="G14" s="1">
        <v>48534434</v>
      </c>
    </row>
    <row r="15" spans="1:8" x14ac:dyDescent="0.25">
      <c r="A15" s="1" t="s">
        <v>4</v>
      </c>
      <c r="B15" s="1">
        <v>2575754</v>
      </c>
      <c r="C15" s="1">
        <v>3050651</v>
      </c>
      <c r="D15" s="1">
        <v>2590440</v>
      </c>
      <c r="E15" s="1">
        <v>1795517</v>
      </c>
      <c r="F15" s="1">
        <v>2592860</v>
      </c>
      <c r="G15" s="1">
        <v>3603912</v>
      </c>
    </row>
    <row r="17" spans="1:8" x14ac:dyDescent="0.25">
      <c r="A17" s="3"/>
      <c r="B17" s="3">
        <f t="shared" ref="B17:E17" si="2">SUM(B6,B11,B9)</f>
        <v>192513126</v>
      </c>
      <c r="C17" s="3">
        <f t="shared" si="2"/>
        <v>190292010</v>
      </c>
      <c r="D17" s="3">
        <f t="shared" si="2"/>
        <v>186098208</v>
      </c>
      <c r="E17" s="3">
        <f t="shared" si="2"/>
        <v>115092071</v>
      </c>
      <c r="F17" s="3">
        <f>SUM(F6,F11,F9)</f>
        <v>128085337</v>
      </c>
      <c r="G17" s="3">
        <f t="shared" ref="G17:H17" si="3">SUM(G6,G11,G9)</f>
        <v>603135233</v>
      </c>
      <c r="H17" s="3">
        <f t="shared" si="3"/>
        <v>0</v>
      </c>
    </row>
    <row r="19" spans="1:8" ht="15.75" x14ac:dyDescent="0.25">
      <c r="A19" s="20" t="s">
        <v>63</v>
      </c>
    </row>
    <row r="20" spans="1:8" ht="15.75" x14ac:dyDescent="0.25">
      <c r="A20" s="21" t="s">
        <v>64</v>
      </c>
    </row>
    <row r="21" spans="1:8" x14ac:dyDescent="0.25">
      <c r="A21" s="19" t="s">
        <v>66</v>
      </c>
      <c r="B21" s="3">
        <f>SUM(B22:B22)</f>
        <v>110446806</v>
      </c>
      <c r="C21" s="3">
        <f>SUM(C22:C22)</f>
        <v>119320927</v>
      </c>
      <c r="D21" s="3">
        <f t="shared" ref="D21:H21" si="4">SUM(D22:D22)</f>
        <v>0</v>
      </c>
      <c r="E21" s="3">
        <f t="shared" si="4"/>
        <v>0</v>
      </c>
      <c r="F21" s="3">
        <f t="shared" si="4"/>
        <v>0</v>
      </c>
      <c r="G21" s="3">
        <f t="shared" si="4"/>
        <v>0</v>
      </c>
      <c r="H21" s="3">
        <f t="shared" si="4"/>
        <v>0</v>
      </c>
    </row>
    <row r="22" spans="1:8" x14ac:dyDescent="0.25">
      <c r="A22" s="4" t="s">
        <v>16</v>
      </c>
      <c r="B22" s="4">
        <v>110446806</v>
      </c>
      <c r="C22" s="4">
        <v>119320927</v>
      </c>
      <c r="D22" s="4"/>
      <c r="E22" s="4"/>
      <c r="F22" s="4"/>
    </row>
    <row r="24" spans="1:8" x14ac:dyDescent="0.25">
      <c r="A24" s="19" t="s">
        <v>15</v>
      </c>
      <c r="B24" s="3">
        <f>SUM(B25:B35)</f>
        <v>69877388</v>
      </c>
      <c r="C24" s="3">
        <f t="shared" ref="C24:H24" si="5">SUM(C25:C35)</f>
        <v>63391488</v>
      </c>
      <c r="D24" s="3">
        <f t="shared" si="5"/>
        <v>179113115</v>
      </c>
      <c r="E24" s="3">
        <f t="shared" si="5"/>
        <v>171429931</v>
      </c>
      <c r="F24" s="3">
        <f t="shared" si="5"/>
        <v>184197780</v>
      </c>
      <c r="G24" s="3">
        <f t="shared" si="5"/>
        <v>227832329</v>
      </c>
      <c r="H24" s="3">
        <f t="shared" si="5"/>
        <v>0</v>
      </c>
    </row>
    <row r="25" spans="1:8" x14ac:dyDescent="0.25">
      <c r="A25" s="1" t="s">
        <v>15</v>
      </c>
      <c r="B25" s="1">
        <v>72655767</v>
      </c>
      <c r="C25" s="1">
        <v>65891638</v>
      </c>
      <c r="D25" s="1">
        <v>181473836</v>
      </c>
      <c r="E25" s="1">
        <v>171429931</v>
      </c>
      <c r="F25" s="1">
        <v>0</v>
      </c>
    </row>
    <row r="26" spans="1:8" x14ac:dyDescent="0.25">
      <c r="A26" s="1" t="s">
        <v>42</v>
      </c>
      <c r="G26" s="1">
        <v>0</v>
      </c>
    </row>
    <row r="27" spans="1:8" x14ac:dyDescent="0.25">
      <c r="A27" s="1" t="s">
        <v>43</v>
      </c>
      <c r="F27" s="1">
        <v>7885612</v>
      </c>
      <c r="G27" s="1">
        <v>10837677</v>
      </c>
    </row>
    <row r="28" spans="1:8" x14ac:dyDescent="0.25">
      <c r="A28" s="1" t="s">
        <v>44</v>
      </c>
      <c r="G28" s="1">
        <v>19139699</v>
      </c>
    </row>
    <row r="29" spans="1:8" x14ac:dyDescent="0.25">
      <c r="A29" s="1" t="s">
        <v>45</v>
      </c>
      <c r="F29" s="1">
        <v>6827384</v>
      </c>
      <c r="G29" s="1">
        <v>11851880</v>
      </c>
    </row>
    <row r="30" spans="1:8" x14ac:dyDescent="0.25">
      <c r="A30" s="1" t="s">
        <v>46</v>
      </c>
      <c r="F30" s="1">
        <v>3180918</v>
      </c>
      <c r="G30" s="1">
        <v>3477046</v>
      </c>
    </row>
    <row r="31" spans="1:8" x14ac:dyDescent="0.25">
      <c r="A31" s="1" t="s">
        <v>47</v>
      </c>
      <c r="F31" s="1">
        <v>8608206</v>
      </c>
      <c r="G31" s="1">
        <v>8608206</v>
      </c>
    </row>
    <row r="32" spans="1:8" x14ac:dyDescent="0.25">
      <c r="A32" s="1" t="s">
        <v>48</v>
      </c>
      <c r="F32" s="1">
        <v>277500</v>
      </c>
      <c r="G32" s="1">
        <v>277500</v>
      </c>
    </row>
    <row r="33" spans="1:8" x14ac:dyDescent="0.25">
      <c r="A33" s="1" t="s">
        <v>51</v>
      </c>
      <c r="F33" s="1">
        <v>2380915</v>
      </c>
      <c r="G33" s="1">
        <v>19008594</v>
      </c>
    </row>
    <row r="34" spans="1:8" x14ac:dyDescent="0.25">
      <c r="A34" s="1" t="s">
        <v>49</v>
      </c>
      <c r="F34" s="1">
        <v>160000</v>
      </c>
      <c r="G34" s="1">
        <v>160000</v>
      </c>
    </row>
    <row r="35" spans="1:8" x14ac:dyDescent="0.25">
      <c r="A35" s="1" t="s">
        <v>50</v>
      </c>
      <c r="B35" s="1">
        <v>-2778379</v>
      </c>
      <c r="C35" s="1">
        <v>-2500150</v>
      </c>
      <c r="D35" s="1">
        <v>-2360721</v>
      </c>
      <c r="F35" s="1">
        <v>154877245</v>
      </c>
      <c r="G35" s="1">
        <v>154471727</v>
      </c>
    </row>
    <row r="36" spans="1:8" x14ac:dyDescent="0.25">
      <c r="A36" s="3"/>
    </row>
    <row r="37" spans="1:8" x14ac:dyDescent="0.25">
      <c r="A37" s="3"/>
      <c r="B37" s="3">
        <f>SUM(B21,B24)</f>
        <v>180324194</v>
      </c>
      <c r="C37" s="3">
        <f t="shared" ref="C37:G37" si="6">SUM(C21,C24)</f>
        <v>182712415</v>
      </c>
      <c r="D37" s="3">
        <f t="shared" si="6"/>
        <v>179113115</v>
      </c>
      <c r="E37" s="3">
        <f t="shared" si="6"/>
        <v>171429931</v>
      </c>
      <c r="F37" s="3">
        <f t="shared" si="6"/>
        <v>184197780</v>
      </c>
      <c r="G37" s="3">
        <f t="shared" si="6"/>
        <v>227832329</v>
      </c>
      <c r="H37" s="3"/>
    </row>
    <row r="38" spans="1:8" x14ac:dyDescent="0.25">
      <c r="A38" s="3"/>
      <c r="B38" s="3"/>
      <c r="C38" s="3"/>
      <c r="D38" s="3"/>
      <c r="E38" s="3"/>
    </row>
    <row r="39" spans="1:8" x14ac:dyDescent="0.25">
      <c r="A39" s="19" t="s">
        <v>65</v>
      </c>
      <c r="B39" s="3">
        <f>SUM(B40:B42)</f>
        <v>12188932</v>
      </c>
      <c r="C39" s="3">
        <f t="shared" ref="C39:F39" si="7">SUM(C40:C42)</f>
        <v>7579595</v>
      </c>
      <c r="D39" s="3">
        <f t="shared" si="7"/>
        <v>6985093</v>
      </c>
      <c r="E39" s="3">
        <f t="shared" si="7"/>
        <v>-56337860</v>
      </c>
      <c r="F39" s="3">
        <f t="shared" si="7"/>
        <v>-56112442</v>
      </c>
      <c r="G39" s="3">
        <f t="shared" ref="G39" si="8">SUM(G40:G42)</f>
        <v>375302903</v>
      </c>
      <c r="H39" s="3"/>
    </row>
    <row r="40" spans="1:8" x14ac:dyDescent="0.25">
      <c r="A40" s="1" t="s">
        <v>12</v>
      </c>
      <c r="B40" s="1">
        <v>49025300</v>
      </c>
      <c r="C40" s="1">
        <v>49025300</v>
      </c>
      <c r="D40" s="1">
        <v>49025300</v>
      </c>
      <c r="E40" s="1">
        <v>49025300</v>
      </c>
      <c r="F40" s="1">
        <v>49025300</v>
      </c>
      <c r="G40" s="1">
        <v>49025300</v>
      </c>
    </row>
    <row r="41" spans="1:8" x14ac:dyDescent="0.25">
      <c r="A41" s="1" t="s">
        <v>41</v>
      </c>
      <c r="G41" s="1">
        <v>446661150</v>
      </c>
    </row>
    <row r="42" spans="1:8" x14ac:dyDescent="0.25">
      <c r="A42" s="1" t="s">
        <v>40</v>
      </c>
      <c r="B42" s="1">
        <v>-36836368</v>
      </c>
      <c r="C42" s="1">
        <v>-41445705</v>
      </c>
      <c r="D42" s="1">
        <v>-42040207</v>
      </c>
      <c r="E42" s="1">
        <v>-105363160</v>
      </c>
      <c r="F42" s="1">
        <v>-105137742</v>
      </c>
      <c r="G42" s="1">
        <v>-120383547</v>
      </c>
    </row>
    <row r="44" spans="1:8" x14ac:dyDescent="0.25">
      <c r="A44" s="3"/>
      <c r="B44" s="3">
        <f t="shared" ref="B44:G44" si="9">SUM(B37,B39)</f>
        <v>192513126</v>
      </c>
      <c r="C44" s="3">
        <f t="shared" si="9"/>
        <v>190292010</v>
      </c>
      <c r="D44" s="3">
        <f t="shared" si="9"/>
        <v>186098208</v>
      </c>
      <c r="E44" s="3">
        <f t="shared" si="9"/>
        <v>115092071</v>
      </c>
      <c r="F44" s="3">
        <f t="shared" si="9"/>
        <v>128085338</v>
      </c>
      <c r="G44" s="3">
        <f t="shared" si="9"/>
        <v>603135232</v>
      </c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7" spans="1:8" s="12" customFormat="1" x14ac:dyDescent="0.25">
      <c r="A47" s="22" t="s">
        <v>67</v>
      </c>
      <c r="B47" s="10">
        <f t="shared" ref="B47:G47" si="10">B39/(B40/10)</f>
        <v>2.4862534242523759</v>
      </c>
      <c r="C47" s="10">
        <f t="shared" si="10"/>
        <v>1.5460578517622534</v>
      </c>
      <c r="D47" s="10">
        <f t="shared" si="10"/>
        <v>1.4247935249758799</v>
      </c>
      <c r="E47" s="10">
        <f t="shared" si="10"/>
        <v>-11.491589036681061</v>
      </c>
      <c r="F47" s="10">
        <f t="shared" si="10"/>
        <v>-11.445609103870858</v>
      </c>
      <c r="G47" s="10">
        <f t="shared" si="10"/>
        <v>76.552902888916535</v>
      </c>
      <c r="H47" s="10"/>
    </row>
    <row r="48" spans="1:8" x14ac:dyDescent="0.25">
      <c r="A48" s="22" t="s">
        <v>68</v>
      </c>
      <c r="B48" s="1">
        <f>B40/10</f>
        <v>4902530</v>
      </c>
      <c r="C48" s="1">
        <f t="shared" ref="C48:G48" si="11">C40/10</f>
        <v>4902530</v>
      </c>
      <c r="D48" s="1">
        <f t="shared" si="11"/>
        <v>4902530</v>
      </c>
      <c r="E48" s="1">
        <f t="shared" si="11"/>
        <v>4902530</v>
      </c>
      <c r="F48" s="1">
        <f t="shared" si="11"/>
        <v>4902530</v>
      </c>
      <c r="G48" s="1">
        <f t="shared" si="11"/>
        <v>4902530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2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G31" sqref="G31"/>
    </sheetView>
  </sheetViews>
  <sheetFormatPr defaultRowHeight="15" x14ac:dyDescent="0.25"/>
  <cols>
    <col min="1" max="1" width="46.5703125" style="1" customWidth="1"/>
    <col min="2" max="6" width="14.5703125" style="1" bestFit="1" customWidth="1"/>
    <col min="7" max="8" width="12.7109375" style="1" bestFit="1" customWidth="1"/>
    <col min="9" max="16384" width="9.140625" style="1"/>
  </cols>
  <sheetData>
    <row r="1" spans="1:8" x14ac:dyDescent="0.25">
      <c r="A1" s="17" t="s">
        <v>81</v>
      </c>
      <c r="B1"/>
      <c r="C1"/>
      <c r="D1"/>
      <c r="E1"/>
      <c r="F1"/>
      <c r="G1"/>
      <c r="H1"/>
    </row>
    <row r="2" spans="1:8" x14ac:dyDescent="0.25">
      <c r="A2" s="17" t="s">
        <v>70</v>
      </c>
      <c r="B2"/>
      <c r="C2"/>
      <c r="D2"/>
      <c r="E2"/>
      <c r="F2"/>
      <c r="G2"/>
      <c r="H2"/>
    </row>
    <row r="3" spans="1:8" x14ac:dyDescent="0.25">
      <c r="A3" t="s">
        <v>62</v>
      </c>
      <c r="B3"/>
      <c r="C3"/>
      <c r="D3"/>
      <c r="E3"/>
      <c r="F3"/>
      <c r="G3"/>
      <c r="H3"/>
    </row>
    <row r="4" spans="1:8" s="9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2017</v>
      </c>
      <c r="G4">
        <v>2018</v>
      </c>
      <c r="H4">
        <v>2019</v>
      </c>
    </row>
    <row r="5" spans="1:8" x14ac:dyDescent="0.25">
      <c r="A5" s="22" t="s">
        <v>71</v>
      </c>
      <c r="B5" s="1">
        <v>100739664</v>
      </c>
      <c r="C5" s="1">
        <v>104389770</v>
      </c>
      <c r="D5" s="1">
        <v>53466705</v>
      </c>
      <c r="E5" s="1">
        <v>59704085</v>
      </c>
      <c r="F5" s="1">
        <v>67440608</v>
      </c>
      <c r="G5" s="1">
        <v>124723040</v>
      </c>
    </row>
    <row r="6" spans="1:8" x14ac:dyDescent="0.25">
      <c r="A6" t="s">
        <v>7</v>
      </c>
      <c r="B6" s="2">
        <v>99566768</v>
      </c>
      <c r="C6" s="2">
        <v>89024687</v>
      </c>
      <c r="D6" s="2">
        <v>42227317</v>
      </c>
      <c r="E6" s="2">
        <v>50128532</v>
      </c>
      <c r="F6" s="2">
        <v>53244710</v>
      </c>
      <c r="G6" s="1">
        <v>100769647</v>
      </c>
    </row>
    <row r="7" spans="1:8" x14ac:dyDescent="0.25">
      <c r="A7" s="22" t="s">
        <v>5</v>
      </c>
      <c r="B7" s="3">
        <f>B5-B6</f>
        <v>1172896</v>
      </c>
      <c r="C7" s="3">
        <f t="shared" ref="C7:F7" si="0">C5-C6</f>
        <v>15365083</v>
      </c>
      <c r="D7" s="3">
        <f t="shared" si="0"/>
        <v>11239388</v>
      </c>
      <c r="E7" s="3">
        <f t="shared" si="0"/>
        <v>9575553</v>
      </c>
      <c r="F7" s="3">
        <f t="shared" si="0"/>
        <v>14195898</v>
      </c>
      <c r="G7" s="3">
        <f t="shared" ref="G7:H7" si="1">G5-G6</f>
        <v>23953393</v>
      </c>
      <c r="H7" s="3">
        <f t="shared" si="1"/>
        <v>0</v>
      </c>
    </row>
    <row r="8" spans="1:8" x14ac:dyDescent="0.25">
      <c r="A8" s="22" t="s">
        <v>82</v>
      </c>
      <c r="B8" s="3">
        <f>B9+B10-SUM(B11:B18)</f>
        <v>-17703336</v>
      </c>
      <c r="C8" s="3">
        <f t="shared" ref="C8:G8" si="2">C9+C10-SUM(C11:C18)</f>
        <v>-17956910</v>
      </c>
      <c r="D8" s="3">
        <f t="shared" si="2"/>
        <v>-11937590</v>
      </c>
      <c r="E8" s="3">
        <f t="shared" si="2"/>
        <v>-9351502</v>
      </c>
      <c r="F8" s="3">
        <f t="shared" si="2"/>
        <v>-13486195</v>
      </c>
      <c r="G8" s="3">
        <f t="shared" si="2"/>
        <v>-17734710</v>
      </c>
      <c r="H8" s="3"/>
    </row>
    <row r="9" spans="1:8" x14ac:dyDescent="0.25">
      <c r="A9" s="4" t="s">
        <v>83</v>
      </c>
      <c r="B9" s="4">
        <v>3163669</v>
      </c>
      <c r="C9" s="4">
        <v>1443630</v>
      </c>
      <c r="D9" s="4">
        <v>12421</v>
      </c>
      <c r="E9" s="4">
        <v>1443366</v>
      </c>
      <c r="F9" s="4">
        <v>1430507</v>
      </c>
      <c r="G9" s="4">
        <v>1447082</v>
      </c>
      <c r="H9" s="4"/>
    </row>
    <row r="10" spans="1:8" x14ac:dyDescent="0.25">
      <c r="A10" s="4" t="s">
        <v>27</v>
      </c>
      <c r="B10" s="4">
        <v>1739936</v>
      </c>
      <c r="C10" s="4">
        <v>647229</v>
      </c>
      <c r="D10" s="4"/>
      <c r="E10" s="4">
        <v>11599</v>
      </c>
      <c r="F10" s="4">
        <f>5745760+464751</f>
        <v>6210511</v>
      </c>
      <c r="G10" s="4">
        <v>13003239</v>
      </c>
      <c r="H10" s="4"/>
    </row>
    <row r="11" spans="1:8" x14ac:dyDescent="0.25">
      <c r="A11" s="1" t="s">
        <v>28</v>
      </c>
      <c r="B11" s="4">
        <v>744000</v>
      </c>
      <c r="C11" s="4">
        <v>744000</v>
      </c>
      <c r="D11" s="1">
        <v>343019</v>
      </c>
      <c r="E11" s="4">
        <v>372000</v>
      </c>
      <c r="F11" s="1">
        <v>744000</v>
      </c>
      <c r="G11" s="1">
        <v>744000</v>
      </c>
    </row>
    <row r="12" spans="1:8" x14ac:dyDescent="0.25">
      <c r="A12" s="1" t="s">
        <v>52</v>
      </c>
      <c r="B12" s="4"/>
      <c r="C12" s="4"/>
      <c r="E12" s="4"/>
      <c r="F12" s="1">
        <v>3271074</v>
      </c>
      <c r="G12" s="1">
        <v>6234286</v>
      </c>
    </row>
    <row r="13" spans="1:8" x14ac:dyDescent="0.25">
      <c r="A13" s="4" t="s">
        <v>29</v>
      </c>
      <c r="B13" s="4">
        <v>5189826</v>
      </c>
      <c r="C13" s="4">
        <v>4997377</v>
      </c>
      <c r="D13" s="4">
        <v>2230852</v>
      </c>
      <c r="E13" s="4">
        <v>1406550</v>
      </c>
      <c r="F13" s="4">
        <v>3128070</v>
      </c>
      <c r="G13" s="4">
        <v>4013857</v>
      </c>
      <c r="H13" s="4"/>
    </row>
    <row r="14" spans="1:8" x14ac:dyDescent="0.25">
      <c r="A14" s="1" t="s">
        <v>30</v>
      </c>
      <c r="B14" s="4">
        <v>2665724</v>
      </c>
      <c r="E14" s="4"/>
    </row>
    <row r="15" spans="1:8" x14ac:dyDescent="0.25">
      <c r="A15" s="1" t="s">
        <v>31</v>
      </c>
      <c r="B15" s="4">
        <v>3138204</v>
      </c>
      <c r="C15" s="1">
        <v>2725175</v>
      </c>
      <c r="D15" s="1">
        <v>2162643</v>
      </c>
      <c r="E15" s="4">
        <v>7426977</v>
      </c>
      <c r="F15" s="1">
        <v>10804187</v>
      </c>
      <c r="G15" s="1">
        <v>17221570</v>
      </c>
    </row>
    <row r="16" spans="1:8" x14ac:dyDescent="0.25">
      <c r="A16" s="1" t="s">
        <v>32</v>
      </c>
      <c r="B16" s="4">
        <v>446598</v>
      </c>
      <c r="C16" s="1">
        <v>172198</v>
      </c>
      <c r="D16" s="1">
        <v>6793</v>
      </c>
      <c r="E16" s="4">
        <v>47932</v>
      </c>
      <c r="F16" s="1">
        <v>225258</v>
      </c>
      <c r="G16" s="1">
        <v>666005</v>
      </c>
    </row>
    <row r="17" spans="1:8" x14ac:dyDescent="0.25">
      <c r="A17" s="1" t="s">
        <v>33</v>
      </c>
      <c r="B17" s="4">
        <v>2845371</v>
      </c>
      <c r="C17" s="1">
        <v>2576222</v>
      </c>
      <c r="D17" s="1">
        <v>2333228</v>
      </c>
      <c r="E17" s="4">
        <v>1553008</v>
      </c>
      <c r="F17" s="1">
        <v>2954624</v>
      </c>
      <c r="G17" s="1">
        <v>2775014</v>
      </c>
    </row>
    <row r="18" spans="1:8" x14ac:dyDescent="0.25">
      <c r="A18" s="1" t="s">
        <v>34</v>
      </c>
      <c r="B18" s="4">
        <v>7577218</v>
      </c>
      <c r="C18" s="1">
        <v>8832797</v>
      </c>
      <c r="D18" s="1">
        <v>4873476</v>
      </c>
      <c r="E18" s="4"/>
      <c r="G18" s="1">
        <v>530299</v>
      </c>
    </row>
    <row r="19" spans="1:8" x14ac:dyDescent="0.25">
      <c r="A19" s="4"/>
    </row>
    <row r="20" spans="1:8" x14ac:dyDescent="0.25">
      <c r="A20" s="22" t="s">
        <v>6</v>
      </c>
      <c r="B20" s="3">
        <f>B7+B8</f>
        <v>-16530440</v>
      </c>
      <c r="C20" s="3">
        <f t="shared" ref="C20:H20" si="3">C7+C8</f>
        <v>-2591827</v>
      </c>
      <c r="D20" s="3">
        <f t="shared" si="3"/>
        <v>-698202</v>
      </c>
      <c r="E20" s="3">
        <f t="shared" si="3"/>
        <v>224051</v>
      </c>
      <c r="F20" s="3">
        <f t="shared" si="3"/>
        <v>709703</v>
      </c>
      <c r="G20" s="3">
        <f t="shared" si="3"/>
        <v>6218683</v>
      </c>
      <c r="H20" s="3">
        <f t="shared" si="3"/>
        <v>0</v>
      </c>
    </row>
    <row r="21" spans="1:8" x14ac:dyDescent="0.25">
      <c r="A21" s="22" t="s">
        <v>84</v>
      </c>
      <c r="B21" s="3"/>
      <c r="C21" s="3"/>
      <c r="D21" s="3"/>
      <c r="E21" s="3"/>
      <c r="F21" s="3"/>
      <c r="G21" s="3"/>
      <c r="H21" s="3"/>
    </row>
    <row r="22" spans="1:8" x14ac:dyDescent="0.25">
      <c r="A22" s="4" t="s">
        <v>9</v>
      </c>
      <c r="B22" s="6">
        <v>353184</v>
      </c>
      <c r="C22" s="6">
        <v>333503</v>
      </c>
      <c r="D22" s="6">
        <v>216416</v>
      </c>
      <c r="E22" s="4"/>
      <c r="F22" s="4">
        <v>33795</v>
      </c>
      <c r="G22" s="4">
        <v>296128</v>
      </c>
      <c r="H22" s="4"/>
    </row>
    <row r="23" spans="1:8" x14ac:dyDescent="0.25">
      <c r="A23" s="22" t="s">
        <v>85</v>
      </c>
      <c r="B23" s="5">
        <f>B20-B22</f>
        <v>-16883624</v>
      </c>
      <c r="C23" s="5">
        <f t="shared" ref="C23" si="4">C20-C22</f>
        <v>-2925330</v>
      </c>
      <c r="D23" s="5">
        <f>D20-D22</f>
        <v>-914618</v>
      </c>
      <c r="E23" s="5">
        <f t="shared" ref="E23" si="5">E20-E22</f>
        <v>224051</v>
      </c>
      <c r="F23" s="5">
        <f t="shared" ref="F23:G23" si="6">F20-F22</f>
        <v>675908</v>
      </c>
      <c r="G23" s="5">
        <f t="shared" si="6"/>
        <v>5922555</v>
      </c>
      <c r="H23" s="5">
        <f t="shared" ref="H23" si="7">H20-H22</f>
        <v>0</v>
      </c>
    </row>
    <row r="24" spans="1:8" x14ac:dyDescent="0.25">
      <c r="A24" s="19" t="s">
        <v>86</v>
      </c>
      <c r="B24" s="5"/>
      <c r="C24" s="5"/>
      <c r="D24" s="5"/>
      <c r="E24" s="5"/>
      <c r="F24" s="5"/>
      <c r="G24" s="5"/>
      <c r="H24" s="5"/>
    </row>
    <row r="25" spans="1:8" x14ac:dyDescent="0.25">
      <c r="A25" s="4" t="s">
        <v>10</v>
      </c>
      <c r="B25" s="3">
        <v>503698</v>
      </c>
      <c r="C25" s="5">
        <v>313169</v>
      </c>
      <c r="D25" s="5">
        <v>-320116</v>
      </c>
      <c r="E25" s="3">
        <v>358225</v>
      </c>
      <c r="F25" s="3">
        <v>450490</v>
      </c>
      <c r="G25" s="3">
        <v>1480639</v>
      </c>
      <c r="H25" s="3"/>
    </row>
    <row r="26" spans="1:8" x14ac:dyDescent="0.25">
      <c r="A26" s="22" t="s">
        <v>87</v>
      </c>
      <c r="B26" s="7">
        <f t="shared" ref="B26:H26" si="8">B23-B25</f>
        <v>-17387322</v>
      </c>
      <c r="C26" s="7">
        <f t="shared" si="8"/>
        <v>-3238499</v>
      </c>
      <c r="D26" s="7">
        <f t="shared" si="8"/>
        <v>-594502</v>
      </c>
      <c r="E26" s="7">
        <f t="shared" si="8"/>
        <v>-134174</v>
      </c>
      <c r="F26" s="7">
        <f t="shared" si="8"/>
        <v>225418</v>
      </c>
      <c r="G26" s="7">
        <f t="shared" si="8"/>
        <v>4441916</v>
      </c>
      <c r="H26" s="7">
        <f t="shared" si="8"/>
        <v>0</v>
      </c>
    </row>
    <row r="27" spans="1:8" x14ac:dyDescent="0.25">
      <c r="A27" s="3"/>
      <c r="B27" s="5"/>
      <c r="C27" s="5"/>
      <c r="D27" s="5"/>
      <c r="E27" s="5"/>
      <c r="F27" s="5"/>
      <c r="G27" s="5"/>
      <c r="H27" s="5"/>
    </row>
    <row r="28" spans="1:8" s="12" customFormat="1" x14ac:dyDescent="0.25">
      <c r="A28" s="22" t="s">
        <v>88</v>
      </c>
      <c r="B28" s="11">
        <f>B26/('1'!B40/10)</f>
        <v>-3.5466018565924124</v>
      </c>
      <c r="C28" s="11">
        <f>C26/('1'!C40/10)</f>
        <v>-0.66057708978833374</v>
      </c>
      <c r="D28" s="11">
        <f>D26/('1'!D40/10)</f>
        <v>-0.12126432678637357</v>
      </c>
      <c r="E28" s="11">
        <f>E26/('1'!E40/10)</f>
        <v>-2.7368317990914895E-2</v>
      </c>
      <c r="F28" s="11">
        <f>F26/('1'!F40/10)</f>
        <v>4.597993281020208E-2</v>
      </c>
      <c r="G28" s="11">
        <f>G26/('1'!G40/10)</f>
        <v>0.90604565397865999</v>
      </c>
      <c r="H28" s="11" t="e">
        <f>H26/('1'!#REF!/10)</f>
        <v>#REF!</v>
      </c>
    </row>
    <row r="29" spans="1:8" x14ac:dyDescent="0.25">
      <c r="A29" s="25" t="s">
        <v>89</v>
      </c>
      <c r="B29" s="1">
        <v>4902530</v>
      </c>
      <c r="C29" s="1">
        <v>4902530</v>
      </c>
      <c r="D29" s="1">
        <v>4902530</v>
      </c>
      <c r="E29" s="5">
        <v>4902530</v>
      </c>
      <c r="F29" s="1">
        <v>4902530</v>
      </c>
      <c r="G29" s="1">
        <v>4902530</v>
      </c>
    </row>
    <row r="52" spans="1:1" x14ac:dyDescent="0.25">
      <c r="A5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5"/>
  <sheetViews>
    <sheetView tabSelected="1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J34" sqref="J34"/>
    </sheetView>
  </sheetViews>
  <sheetFormatPr defaultRowHeight="15" x14ac:dyDescent="0.25"/>
  <cols>
    <col min="1" max="1" width="49.85546875" style="1" bestFit="1" customWidth="1"/>
    <col min="2" max="3" width="12.5703125" style="1" bestFit="1" customWidth="1"/>
    <col min="4" max="6" width="12.28515625" style="1" bestFit="1" customWidth="1"/>
    <col min="7" max="7" width="13.42578125" style="1" bestFit="1" customWidth="1"/>
    <col min="8" max="16384" width="9.140625" style="1"/>
  </cols>
  <sheetData>
    <row r="1" spans="1:8" x14ac:dyDescent="0.25">
      <c r="A1" s="17" t="s">
        <v>81</v>
      </c>
      <c r="B1"/>
      <c r="C1"/>
      <c r="D1"/>
      <c r="E1"/>
      <c r="F1"/>
      <c r="G1"/>
    </row>
    <row r="2" spans="1:8" x14ac:dyDescent="0.25">
      <c r="A2" s="17" t="s">
        <v>72</v>
      </c>
      <c r="B2"/>
      <c r="C2"/>
      <c r="D2"/>
      <c r="E2"/>
      <c r="F2"/>
      <c r="G2"/>
    </row>
    <row r="3" spans="1:8" x14ac:dyDescent="0.25">
      <c r="A3" t="s">
        <v>62</v>
      </c>
      <c r="B3"/>
      <c r="C3"/>
      <c r="D3"/>
      <c r="E3"/>
      <c r="F3"/>
      <c r="G3"/>
    </row>
    <row r="4" spans="1:8" s="9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2017</v>
      </c>
      <c r="G4">
        <v>2018</v>
      </c>
    </row>
    <row r="5" spans="1:8" x14ac:dyDescent="0.25">
      <c r="A5" s="22" t="s">
        <v>73</v>
      </c>
    </row>
    <row r="6" spans="1:8" x14ac:dyDescent="0.25">
      <c r="A6" s="1" t="s">
        <v>18</v>
      </c>
      <c r="B6" s="1">
        <v>121256241</v>
      </c>
      <c r="C6" s="1">
        <v>110620809</v>
      </c>
      <c r="D6" s="1">
        <v>52577175</v>
      </c>
      <c r="E6" s="1">
        <v>64248902</v>
      </c>
      <c r="F6" s="1">
        <v>70206539</v>
      </c>
      <c r="G6" s="1">
        <v>130183240</v>
      </c>
    </row>
    <row r="7" spans="1:8" x14ac:dyDescent="0.25">
      <c r="A7" s="4" t="s">
        <v>19</v>
      </c>
      <c r="B7" s="1">
        <v>-96733587</v>
      </c>
      <c r="C7" s="1">
        <v>-96918758</v>
      </c>
      <c r="D7" s="1">
        <v>-49207345</v>
      </c>
      <c r="E7" s="1">
        <v>-70415373</v>
      </c>
      <c r="F7" s="1">
        <v>-72547049</v>
      </c>
      <c r="G7" s="1">
        <v>-131560610</v>
      </c>
    </row>
    <row r="8" spans="1:8" x14ac:dyDescent="0.25">
      <c r="A8" s="4" t="s">
        <v>20</v>
      </c>
      <c r="B8" s="1">
        <v>-4989667</v>
      </c>
      <c r="C8" s="1">
        <v>-3019662</v>
      </c>
      <c r="D8" s="1">
        <v>-4836725</v>
      </c>
    </row>
    <row r="9" spans="1:8" x14ac:dyDescent="0.25">
      <c r="A9" s="4" t="s">
        <v>53</v>
      </c>
      <c r="G9" s="1">
        <v>11530000</v>
      </c>
    </row>
    <row r="10" spans="1:8" x14ac:dyDescent="0.25">
      <c r="A10" s="4" t="s">
        <v>17</v>
      </c>
      <c r="B10" s="1">
        <v>-294008</v>
      </c>
      <c r="C10" s="1">
        <v>-305855</v>
      </c>
      <c r="E10" s="1">
        <v>-1365591</v>
      </c>
      <c r="G10" s="1">
        <v>-3978541</v>
      </c>
    </row>
    <row r="11" spans="1:8" ht="15.75" x14ac:dyDescent="0.25">
      <c r="A11" s="23"/>
      <c r="B11" s="13">
        <f t="shared" ref="B11" si="0">SUM(B6:B10)</f>
        <v>19238979</v>
      </c>
      <c r="C11" s="13">
        <f>SUM(C6:C10)</f>
        <v>10376534</v>
      </c>
      <c r="D11" s="13">
        <f t="shared" ref="D11:H11" si="1">SUM(D6:D10)</f>
        <v>-1466895</v>
      </c>
      <c r="E11" s="13">
        <f t="shared" si="1"/>
        <v>-7532062</v>
      </c>
      <c r="F11" s="13">
        <f t="shared" si="1"/>
        <v>-2340510</v>
      </c>
      <c r="G11" s="13">
        <f t="shared" si="1"/>
        <v>6174089</v>
      </c>
      <c r="H11" s="13">
        <f t="shared" si="1"/>
        <v>0</v>
      </c>
    </row>
    <row r="12" spans="1:8" ht="15.75" x14ac:dyDescent="0.25">
      <c r="A12" s="23"/>
    </row>
    <row r="13" spans="1:8" x14ac:dyDescent="0.25">
      <c r="A13" s="22" t="s">
        <v>74</v>
      </c>
    </row>
    <row r="14" spans="1:8" x14ac:dyDescent="0.25">
      <c r="A14" s="4" t="s">
        <v>54</v>
      </c>
      <c r="G14" s="1">
        <v>-2882300</v>
      </c>
    </row>
    <row r="15" spans="1:8" x14ac:dyDescent="0.25">
      <c r="A15" s="4" t="s">
        <v>55</v>
      </c>
      <c r="G15" s="1">
        <v>-1100000</v>
      </c>
    </row>
    <row r="16" spans="1:8" x14ac:dyDescent="0.25">
      <c r="A16" s="4" t="s">
        <v>56</v>
      </c>
      <c r="G16" s="1">
        <v>-7931137</v>
      </c>
    </row>
    <row r="17" spans="1:8" x14ac:dyDescent="0.25">
      <c r="A17" s="4" t="s">
        <v>57</v>
      </c>
      <c r="G17" s="1">
        <v>599473</v>
      </c>
    </row>
    <row r="18" spans="1:8" x14ac:dyDescent="0.25">
      <c r="A18" s="4" t="s">
        <v>22</v>
      </c>
      <c r="B18" s="1">
        <v>-118476</v>
      </c>
      <c r="C18" s="1">
        <v>-12910000</v>
      </c>
      <c r="D18" s="1">
        <v>-678000</v>
      </c>
      <c r="E18" s="1">
        <v>-190475</v>
      </c>
      <c r="F18" s="1">
        <v>-13837739</v>
      </c>
      <c r="G18" s="1">
        <v>-821071</v>
      </c>
    </row>
    <row r="19" spans="1:8" x14ac:dyDescent="0.25">
      <c r="A19" s="4" t="s">
        <v>23</v>
      </c>
      <c r="B19" s="1">
        <v>-851638</v>
      </c>
      <c r="C19" s="1">
        <v>14600351</v>
      </c>
      <c r="D19" s="1">
        <f>49366919-16480174</f>
        <v>32886745</v>
      </c>
      <c r="E19" s="1">
        <v>2480540</v>
      </c>
      <c r="F19" s="1">
        <f>27356095-11811010</f>
        <v>15545085</v>
      </c>
      <c r="G19" s="1">
        <v>7525619</v>
      </c>
    </row>
    <row r="20" spans="1:8" x14ac:dyDescent="0.25">
      <c r="A20" s="4" t="s">
        <v>21</v>
      </c>
      <c r="B20" s="1">
        <v>2820960</v>
      </c>
      <c r="C20" s="1">
        <v>14600351</v>
      </c>
      <c r="D20" s="1">
        <v>12421</v>
      </c>
      <c r="E20" s="1">
        <v>1443366</v>
      </c>
      <c r="F20" s="1">
        <v>1430507</v>
      </c>
      <c r="G20" s="1">
        <v>1447082</v>
      </c>
    </row>
    <row r="21" spans="1:8" x14ac:dyDescent="0.25">
      <c r="A21" s="4" t="s">
        <v>39</v>
      </c>
      <c r="E21" s="1">
        <v>5000000</v>
      </c>
    </row>
    <row r="22" spans="1:8" x14ac:dyDescent="0.25">
      <c r="A22" s="24"/>
      <c r="B22" s="13">
        <f t="shared" ref="B22:E22" si="2">SUM(B18:B21)</f>
        <v>1850846</v>
      </c>
      <c r="C22" s="13">
        <f t="shared" si="2"/>
        <v>16290702</v>
      </c>
      <c r="D22" s="13">
        <f t="shared" si="2"/>
        <v>32221166</v>
      </c>
      <c r="E22" s="13">
        <f t="shared" si="2"/>
        <v>8733431</v>
      </c>
      <c r="F22" s="13">
        <f>SUM(F14:F21)</f>
        <v>3137853</v>
      </c>
      <c r="G22" s="13">
        <f t="shared" ref="G22:H22" si="3">SUM(G14:G21)</f>
        <v>-3162334</v>
      </c>
      <c r="H22" s="13">
        <f t="shared" si="3"/>
        <v>0</v>
      </c>
    </row>
    <row r="23" spans="1:8" x14ac:dyDescent="0.25">
      <c r="A23"/>
    </row>
    <row r="24" spans="1:8" x14ac:dyDescent="0.25">
      <c r="A24" s="22" t="s">
        <v>75</v>
      </c>
    </row>
    <row r="25" spans="1:8" x14ac:dyDescent="0.25">
      <c r="A25" s="4" t="s">
        <v>24</v>
      </c>
      <c r="B25" s="4">
        <v>-7303964</v>
      </c>
      <c r="C25" s="4">
        <v>14025</v>
      </c>
      <c r="D25" s="4">
        <v>-24552196</v>
      </c>
      <c r="E25" s="4"/>
      <c r="F25" s="4"/>
      <c r="G25" s="1">
        <v>-2000703</v>
      </c>
    </row>
    <row r="26" spans="1:8" x14ac:dyDescent="0.25">
      <c r="A26" s="4" t="s">
        <v>25</v>
      </c>
      <c r="B26" s="4">
        <v>-91318</v>
      </c>
      <c r="C26" s="4">
        <v>14600351</v>
      </c>
      <c r="D26" s="4"/>
      <c r="E26" s="4"/>
      <c r="F26" s="4"/>
    </row>
    <row r="27" spans="1:8" x14ac:dyDescent="0.25">
      <c r="A27" s="4" t="s">
        <v>26</v>
      </c>
      <c r="B27" s="4">
        <v>-15044181</v>
      </c>
      <c r="C27" s="4">
        <v>-14242268</v>
      </c>
      <c r="D27" s="4">
        <v>-6662286</v>
      </c>
      <c r="E27" s="4">
        <v>-2180513</v>
      </c>
      <c r="F27" s="4"/>
    </row>
    <row r="28" spans="1:8" x14ac:dyDescent="0.25">
      <c r="A28" s="24"/>
      <c r="B28" s="14">
        <f>SUM(B25:B27)</f>
        <v>-22439463</v>
      </c>
      <c r="C28" s="14">
        <f t="shared" ref="C28:E28" si="4">SUM(C25:C27)</f>
        <v>372108</v>
      </c>
      <c r="D28" s="14">
        <f t="shared" si="4"/>
        <v>-31214482</v>
      </c>
      <c r="E28" s="14">
        <f t="shared" si="4"/>
        <v>-2180513</v>
      </c>
      <c r="F28" s="14">
        <f>SUM(F25:F27)</f>
        <v>0</v>
      </c>
      <c r="G28" s="14">
        <f>SUM(G25:G27)</f>
        <v>-2000703</v>
      </c>
    </row>
    <row r="29" spans="1:8" x14ac:dyDescent="0.25">
      <c r="A29"/>
    </row>
    <row r="30" spans="1:8" x14ac:dyDescent="0.25">
      <c r="A30" s="24" t="s">
        <v>76</v>
      </c>
      <c r="B30" s="3">
        <f t="shared" ref="B30:G30" si="5">SUM(B11,B22,B28)</f>
        <v>-1349638</v>
      </c>
      <c r="C30" s="3">
        <f t="shared" si="5"/>
        <v>27039344</v>
      </c>
      <c r="D30" s="3">
        <f t="shared" si="5"/>
        <v>-460211</v>
      </c>
      <c r="E30" s="3">
        <f t="shared" si="5"/>
        <v>-979144</v>
      </c>
      <c r="F30" s="3">
        <f t="shared" si="5"/>
        <v>797343</v>
      </c>
      <c r="G30" s="3">
        <f t="shared" si="5"/>
        <v>1011052</v>
      </c>
    </row>
    <row r="31" spans="1:8" x14ac:dyDescent="0.25">
      <c r="A31" s="25" t="s">
        <v>77</v>
      </c>
      <c r="B31" s="1">
        <v>3925392</v>
      </c>
      <c r="C31" s="1">
        <v>2575754</v>
      </c>
      <c r="D31" s="4">
        <f>C32</f>
        <v>29615098</v>
      </c>
      <c r="E31" s="4">
        <f>D32</f>
        <v>29154887</v>
      </c>
      <c r="F31" s="1">
        <v>1795517</v>
      </c>
      <c r="G31" s="1">
        <v>2592860</v>
      </c>
    </row>
    <row r="32" spans="1:8" x14ac:dyDescent="0.25">
      <c r="A32" s="22" t="s">
        <v>78</v>
      </c>
      <c r="B32" s="3">
        <f>SUM(B30,B31)</f>
        <v>2575754</v>
      </c>
      <c r="C32" s="3">
        <f t="shared" ref="C32:F32" si="6">SUM(C30,C31)</f>
        <v>29615098</v>
      </c>
      <c r="D32" s="3">
        <f t="shared" si="6"/>
        <v>29154887</v>
      </c>
      <c r="E32" s="3">
        <f t="shared" si="6"/>
        <v>28175743</v>
      </c>
      <c r="F32" s="3">
        <f t="shared" si="6"/>
        <v>2592860</v>
      </c>
      <c r="G32" s="3">
        <f t="shared" ref="G32" si="7">SUM(G30,G31)</f>
        <v>3603912</v>
      </c>
    </row>
    <row r="33" spans="1:8" x14ac:dyDescent="0.25">
      <c r="A33"/>
      <c r="B33" s="3"/>
      <c r="C33" s="3"/>
      <c r="D33" s="3"/>
      <c r="E33" s="3"/>
      <c r="F33" s="3"/>
      <c r="G33" s="3"/>
    </row>
    <row r="34" spans="1:8" s="12" customFormat="1" x14ac:dyDescent="0.25">
      <c r="A34" s="22" t="s">
        <v>79</v>
      </c>
      <c r="B34" s="10">
        <f>B11/('1'!B40/10)</f>
        <v>3.9242960267453744</v>
      </c>
      <c r="C34" s="10">
        <f>C11/('1'!C40/10)</f>
        <v>2.1165671602213552</v>
      </c>
      <c r="D34" s="10">
        <f>D11/('1'!D40/10)</f>
        <v>-0.2992118355216592</v>
      </c>
      <c r="E34" s="10">
        <f>E11/('1'!E40/10)</f>
        <v>-1.5363622456160391</v>
      </c>
      <c r="F34" s="10">
        <f>F11/('1'!F40/10)</f>
        <v>-0.47740860331298329</v>
      </c>
      <c r="G34" s="10">
        <f>G11/('1'!G40/10)</f>
        <v>1.259367918197339</v>
      </c>
      <c r="H34" s="10"/>
    </row>
    <row r="35" spans="1:8" x14ac:dyDescent="0.25">
      <c r="A35" s="22" t="s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6.5703125" bestFit="1" customWidth="1"/>
  </cols>
  <sheetData>
    <row r="1" spans="1:7" x14ac:dyDescent="0.25">
      <c r="A1" s="17" t="s">
        <v>81</v>
      </c>
    </row>
    <row r="2" spans="1:7" x14ac:dyDescent="0.25">
      <c r="A2" s="17" t="s">
        <v>61</v>
      </c>
    </row>
    <row r="3" spans="1:7" x14ac:dyDescent="0.25">
      <c r="A3" s="17" t="s">
        <v>62</v>
      </c>
    </row>
    <row r="4" spans="1:7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</row>
    <row r="5" spans="1:7" x14ac:dyDescent="0.25">
      <c r="A5" t="s">
        <v>58</v>
      </c>
      <c r="B5" s="15">
        <f>'2'!B26/'1'!B17</f>
        <v>-9.0317592162520902E-2</v>
      </c>
      <c r="C5" s="15">
        <f>'2'!C26/'1'!C17</f>
        <v>-1.7018575819342074E-2</v>
      </c>
      <c r="D5" s="15">
        <f>'2'!D26/'1'!D17</f>
        <v>-3.1945605838396896E-3</v>
      </c>
      <c r="E5" s="15">
        <f>'2'!E26/'1'!E17</f>
        <v>-1.1657970773677362E-3</v>
      </c>
      <c r="F5" s="15">
        <f>'2'!F26/'1'!F17</f>
        <v>1.7599048047162494E-3</v>
      </c>
      <c r="G5" s="15">
        <f>'2'!G26/'1'!G17</f>
        <v>7.364709864329879E-3</v>
      </c>
    </row>
    <row r="6" spans="1:7" x14ac:dyDescent="0.25">
      <c r="A6" t="s">
        <v>59</v>
      </c>
      <c r="B6" s="15">
        <f>'2'!B26/'1'!B39</f>
        <v>-1.4264844532728544</v>
      </c>
      <c r="C6" s="15">
        <f>'2'!C26/'1'!C39</f>
        <v>-0.4272654409635343</v>
      </c>
      <c r="D6" s="15">
        <f>'2'!D26/'1'!D39</f>
        <v>-8.5110105191154931E-2</v>
      </c>
      <c r="E6" s="15">
        <f>'2'!E26/'1'!E39</f>
        <v>2.3815956090628932E-3</v>
      </c>
      <c r="F6" s="15">
        <f>'2'!F26/'1'!F39</f>
        <v>-4.0172552105288877E-3</v>
      </c>
      <c r="G6" s="15">
        <f>'2'!G26/'1'!G39</f>
        <v>1.1835549270984456E-2</v>
      </c>
    </row>
    <row r="7" spans="1:7" x14ac:dyDescent="0.25">
      <c r="A7" t="s">
        <v>35</v>
      </c>
      <c r="B7" s="15">
        <f>'1'!B22/'1'!B39</f>
        <v>9.0612373586135355</v>
      </c>
      <c r="C7" s="15">
        <f>'1'!C22/'1'!C39</f>
        <v>15.742388214673738</v>
      </c>
      <c r="D7" s="15">
        <f>'1'!D22/'1'!D39</f>
        <v>0</v>
      </c>
      <c r="E7" s="15">
        <f>'1'!E22/'1'!E39</f>
        <v>0</v>
      </c>
      <c r="F7" s="15">
        <f>'1'!F22/'1'!F39</f>
        <v>0</v>
      </c>
      <c r="G7" s="15">
        <f>'1'!G22/'1'!G39</f>
        <v>0</v>
      </c>
    </row>
    <row r="8" spans="1:7" x14ac:dyDescent="0.25">
      <c r="A8" t="s">
        <v>36</v>
      </c>
      <c r="B8" s="16">
        <f>'1'!B11/'1'!B24</f>
        <v>1.5867334079516537</v>
      </c>
      <c r="C8" s="16">
        <f>'1'!C11/'1'!C24</f>
        <v>1.7953217315233239</v>
      </c>
      <c r="D8" s="16">
        <f>'1'!D11/'1'!D24</f>
        <v>0.62500858745044996</v>
      </c>
      <c r="E8" s="16">
        <f>'1'!E11/'1'!E24</f>
        <v>0.3254254766047826</v>
      </c>
      <c r="F8" s="16">
        <f>'1'!F11/'1'!F24</f>
        <v>0.38944854818554275</v>
      </c>
      <c r="G8" s="16">
        <f>'1'!G11/'1'!G24</f>
        <v>0.42582638480599477</v>
      </c>
    </row>
    <row r="9" spans="1:7" x14ac:dyDescent="0.25">
      <c r="A9" t="s">
        <v>37</v>
      </c>
      <c r="B9" s="15">
        <f>'2'!B26/'2'!B5</f>
        <v>-0.17259658519408999</v>
      </c>
      <c r="C9" s="15">
        <f>'2'!C26/'2'!C5</f>
        <v>-3.1023145275633809E-2</v>
      </c>
      <c r="D9" s="15">
        <f>'2'!D26/'2'!D5</f>
        <v>-1.1119106741288808E-2</v>
      </c>
      <c r="E9" s="15">
        <f>'2'!E26/'2'!E5</f>
        <v>-2.247316913072196E-3</v>
      </c>
      <c r="F9" s="15">
        <f>'2'!F26/'2'!F5</f>
        <v>3.3424669006542765E-3</v>
      </c>
      <c r="G9" s="15">
        <f>'2'!G26/'2'!G5</f>
        <v>3.5614237754307464E-2</v>
      </c>
    </row>
    <row r="10" spans="1:7" x14ac:dyDescent="0.25">
      <c r="A10" t="s">
        <v>38</v>
      </c>
      <c r="B10" s="15">
        <f>'2'!B20/'2'!B5</f>
        <v>-0.16409068031038895</v>
      </c>
      <c r="C10" s="15">
        <f>'2'!C20/'2'!C5</f>
        <v>-2.4828362012867734E-2</v>
      </c>
      <c r="D10" s="15">
        <f>'2'!D20/'2'!D5</f>
        <v>-1.3058631535270407E-2</v>
      </c>
      <c r="E10" s="15">
        <f>'2'!E20/'2'!E5</f>
        <v>3.752691294071419E-3</v>
      </c>
      <c r="F10" s="15">
        <f>'2'!F20/'2'!F5</f>
        <v>1.0523377843805916E-2</v>
      </c>
      <c r="G10" s="15">
        <f>'2'!G20/'2'!G5</f>
        <v>4.9859937666689329E-2</v>
      </c>
    </row>
    <row r="11" spans="1:7" x14ac:dyDescent="0.25">
      <c r="A11" t="s">
        <v>60</v>
      </c>
      <c r="B11" s="15">
        <f>'2'!B26/('1'!B39+'1'!B21)</f>
        <v>-0.14178022070532165</v>
      </c>
      <c r="C11" s="15">
        <f>'2'!C26/('1'!C39+'1'!C21)</f>
        <v>-2.5519981706615832E-2</v>
      </c>
      <c r="D11" s="15">
        <f>'2'!D26/('1'!D39+'1'!D21)</f>
        <v>-8.5110105191154931E-2</v>
      </c>
      <c r="E11" s="15">
        <f>'2'!E26/('1'!E39+'1'!E21)</f>
        <v>2.3815956090628932E-3</v>
      </c>
      <c r="F11" s="15">
        <f>'2'!F26/('1'!F39+'1'!F21)</f>
        <v>-4.0172552105288877E-3</v>
      </c>
      <c r="G11" s="15">
        <f>'2'!G26/('1'!G39+'1'!G21)</f>
        <v>1.1835549270984456E-2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2020-04-11T14:41:42Z</dcterms:modified>
</cp:coreProperties>
</file>