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Miscelleneous\A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gFHo0jnSVe4EO0aHf3j84m7Pl7ZQ=="/>
    </ext>
  </extLst>
</workbook>
</file>

<file path=xl/calcChain.xml><?xml version="1.0" encoding="utf-8"?>
<calcChain xmlns="http://schemas.openxmlformats.org/spreadsheetml/2006/main">
  <c r="F11" i="4" l="1"/>
  <c r="B11" i="4"/>
  <c r="E8" i="4"/>
  <c r="D8" i="4"/>
  <c r="G32" i="3"/>
  <c r="F32" i="3"/>
  <c r="C32" i="3"/>
  <c r="B32" i="3"/>
  <c r="G25" i="3"/>
  <c r="F25" i="3"/>
  <c r="E25" i="3"/>
  <c r="D25" i="3"/>
  <c r="C25" i="3"/>
  <c r="B25" i="3"/>
  <c r="G18" i="3"/>
  <c r="G27" i="3" s="1"/>
  <c r="G29" i="3" s="1"/>
  <c r="F18" i="3"/>
  <c r="F27" i="3" s="1"/>
  <c r="F29" i="3" s="1"/>
  <c r="E18" i="3"/>
  <c r="D18" i="3"/>
  <c r="C18" i="3"/>
  <c r="C27" i="3" s="1"/>
  <c r="C29" i="3" s="1"/>
  <c r="B18" i="3"/>
  <c r="B27" i="3" s="1"/>
  <c r="B29" i="3" s="1"/>
  <c r="G14" i="3"/>
  <c r="F14" i="3"/>
  <c r="E14" i="3"/>
  <c r="E32" i="3" s="1"/>
  <c r="D14" i="3"/>
  <c r="C14" i="3"/>
  <c r="B14" i="3"/>
  <c r="F23" i="2"/>
  <c r="B23" i="2"/>
  <c r="D12" i="2"/>
  <c r="D10" i="2"/>
  <c r="H9" i="2"/>
  <c r="G9" i="2"/>
  <c r="F9" i="2"/>
  <c r="E9" i="2"/>
  <c r="D9" i="2"/>
  <c r="C9" i="2"/>
  <c r="B9" i="2"/>
  <c r="H7" i="2"/>
  <c r="G7" i="2"/>
  <c r="G13" i="2" s="1"/>
  <c r="F7" i="2"/>
  <c r="F13" i="2" s="1"/>
  <c r="F17" i="2" s="1"/>
  <c r="F19" i="2" s="1"/>
  <c r="E7" i="2"/>
  <c r="E13" i="2" s="1"/>
  <c r="D7" i="2"/>
  <c r="C7" i="2"/>
  <c r="C13" i="2" s="1"/>
  <c r="B7" i="2"/>
  <c r="B13" i="2" s="1"/>
  <c r="B17" i="2" s="1"/>
  <c r="B19" i="2" s="1"/>
  <c r="G45" i="1"/>
  <c r="F45" i="1"/>
  <c r="E45" i="1"/>
  <c r="D45" i="1"/>
  <c r="C45" i="1"/>
  <c r="B45" i="1"/>
  <c r="H44" i="1"/>
  <c r="E44" i="1"/>
  <c r="D44" i="1"/>
  <c r="C42" i="1"/>
  <c r="H36" i="1"/>
  <c r="G36" i="1"/>
  <c r="G8" i="4" s="1"/>
  <c r="F36" i="1"/>
  <c r="E36" i="1"/>
  <c r="D36" i="1"/>
  <c r="C36" i="1"/>
  <c r="C8" i="4" s="1"/>
  <c r="B36" i="1"/>
  <c r="E32" i="1"/>
  <c r="H25" i="1"/>
  <c r="G25" i="1"/>
  <c r="G34" i="1" s="1"/>
  <c r="G42" i="1" s="1"/>
  <c r="F25" i="1"/>
  <c r="F34" i="1" s="1"/>
  <c r="E25" i="1"/>
  <c r="D25" i="1"/>
  <c r="C25" i="1"/>
  <c r="C34" i="1" s="1"/>
  <c r="B25" i="1"/>
  <c r="B34" i="1" s="1"/>
  <c r="H21" i="1"/>
  <c r="H34" i="1" s="1"/>
  <c r="H42" i="1" s="1"/>
  <c r="G21" i="1"/>
  <c r="F21" i="1"/>
  <c r="E21" i="1"/>
  <c r="E34" i="1" s="1"/>
  <c r="E42" i="1" s="1"/>
  <c r="D21" i="1"/>
  <c r="D34" i="1" s="1"/>
  <c r="D42" i="1" s="1"/>
  <c r="C21" i="1"/>
  <c r="B21" i="1"/>
  <c r="H17" i="1"/>
  <c r="D17" i="1"/>
  <c r="C17" i="1"/>
  <c r="H11" i="1"/>
  <c r="G11" i="1"/>
  <c r="G9" i="4" s="1"/>
  <c r="F11" i="1"/>
  <c r="F9" i="4" s="1"/>
  <c r="E11" i="1"/>
  <c r="E9" i="4" s="1"/>
  <c r="D11" i="1"/>
  <c r="D9" i="4" s="1"/>
  <c r="C11" i="1"/>
  <c r="C9" i="4" s="1"/>
  <c r="B11" i="1"/>
  <c r="B9" i="4" s="1"/>
  <c r="H6" i="1"/>
  <c r="G6" i="1"/>
  <c r="F6" i="1"/>
  <c r="E6" i="1"/>
  <c r="E17" i="1" s="1"/>
  <c r="D6" i="1"/>
  <c r="C6" i="1"/>
  <c r="B6" i="1"/>
  <c r="C17" i="2" l="1"/>
  <c r="C19" i="2" s="1"/>
  <c r="C23" i="2" s="1"/>
  <c r="C11" i="4"/>
  <c r="G17" i="2"/>
  <c r="G19" i="2" s="1"/>
  <c r="G23" i="2" s="1"/>
  <c r="G11" i="4"/>
  <c r="B25" i="2"/>
  <c r="B12" i="4"/>
  <c r="B10" i="4"/>
  <c r="B6" i="4"/>
  <c r="B42" i="1"/>
  <c r="B8" i="4"/>
  <c r="B44" i="1"/>
  <c r="F42" i="1"/>
  <c r="F8" i="4"/>
  <c r="F44" i="1"/>
  <c r="D13" i="2"/>
  <c r="H13" i="2"/>
  <c r="H17" i="2" s="1"/>
  <c r="H19" i="2" s="1"/>
  <c r="H23" i="2" s="1"/>
  <c r="H25" i="2" s="1"/>
  <c r="F25" i="2"/>
  <c r="F10" i="4"/>
  <c r="F12" i="4"/>
  <c r="E11" i="4"/>
  <c r="E17" i="2"/>
  <c r="E19" i="2" s="1"/>
  <c r="E23" i="2" s="1"/>
  <c r="D32" i="3"/>
  <c r="D27" i="3"/>
  <c r="D29" i="3" s="1"/>
  <c r="B7" i="4"/>
  <c r="B17" i="1"/>
  <c r="F17" i="1"/>
  <c r="F6" i="4" s="1"/>
  <c r="G17" i="1"/>
  <c r="F7" i="4"/>
  <c r="C44" i="1"/>
  <c r="G44" i="1"/>
  <c r="E27" i="3"/>
  <c r="E29" i="3" s="1"/>
  <c r="D11" i="4" l="1"/>
  <c r="D17" i="2"/>
  <c r="D19" i="2" s="1"/>
  <c r="D23" i="2" s="1"/>
  <c r="G12" i="4"/>
  <c r="G10" i="4"/>
  <c r="G6" i="4"/>
  <c r="G7" i="4"/>
  <c r="G25" i="2"/>
  <c r="E7" i="4"/>
  <c r="E25" i="2"/>
  <c r="E12" i="4"/>
  <c r="E10" i="4"/>
  <c r="E6" i="4"/>
  <c r="C12" i="4"/>
  <c r="C10" i="4"/>
  <c r="C6" i="4"/>
  <c r="C7" i="4"/>
  <c r="C25" i="2"/>
  <c r="D7" i="4" l="1"/>
  <c r="D25" i="2"/>
  <c r="D12" i="4"/>
  <c r="D6" i="4"/>
  <c r="D10" i="4"/>
</calcChain>
</file>

<file path=xl/sharedStrings.xml><?xml version="1.0" encoding="utf-8"?>
<sst xmlns="http://schemas.openxmlformats.org/spreadsheetml/2006/main" count="87" uniqueCount="82">
  <si>
    <t>KHAN BROTHERS PP WOVEN BAG INDUSTRIES LIMITED</t>
  </si>
  <si>
    <t xml:space="preserve">STATEMENT OF FINANCIAL POSITION </t>
  </si>
  <si>
    <t>AS AT YEAR END</t>
  </si>
  <si>
    <t>Assets</t>
  </si>
  <si>
    <t>STATEMENT OF PROFIT &amp; LOSS</t>
  </si>
  <si>
    <t>Non Current Assets</t>
  </si>
  <si>
    <t>Net Revenues</t>
  </si>
  <si>
    <t>Property, plant and equipment</t>
  </si>
  <si>
    <t>Cash Flow Statement</t>
  </si>
  <si>
    <t>Investment in shares</t>
  </si>
  <si>
    <t>As at year end</t>
  </si>
  <si>
    <t>Pre-ordering expenses</t>
  </si>
  <si>
    <t>Current Assets</t>
  </si>
  <si>
    <t>Net Cash Flows - Operating Activities</t>
  </si>
  <si>
    <t>Cash received from turnover</t>
  </si>
  <si>
    <t>Payment to suppliers and creditors for expenses</t>
  </si>
  <si>
    <t>Financial expenses paid</t>
  </si>
  <si>
    <t>Inventories</t>
  </si>
  <si>
    <t>WPPF</t>
  </si>
  <si>
    <t>Dividend</t>
  </si>
  <si>
    <t>Accounts receivables</t>
  </si>
  <si>
    <t>Receipt from Other Sources</t>
  </si>
  <si>
    <t>Advance, deposits &amp; prepayments</t>
  </si>
  <si>
    <t>Cash &amp; Cash equivalent</t>
  </si>
  <si>
    <t>Gain/(Loss) on Foreign Currency Fluctuation</t>
  </si>
  <si>
    <t>Income tax paid</t>
  </si>
  <si>
    <t>Liabilities and Capital</t>
  </si>
  <si>
    <t>Net Cash Flows - Investment Activities</t>
  </si>
  <si>
    <t>Liabilities</t>
  </si>
  <si>
    <t>Purchase of property, plant and equipment</t>
  </si>
  <si>
    <t>Cost of goods sold</t>
  </si>
  <si>
    <t>Non Current Liabilities</t>
  </si>
  <si>
    <t>Gross Profit</t>
  </si>
  <si>
    <t>Net Cash Flows - Financing Activities</t>
  </si>
  <si>
    <t>Long term loans- net current maturity</t>
  </si>
  <si>
    <t>Receipts of ordinary shares issued</t>
  </si>
  <si>
    <t>Short term loan received/repaid</t>
  </si>
  <si>
    <t>Deferred tax liability</t>
  </si>
  <si>
    <t>Long term loan received/repaid</t>
  </si>
  <si>
    <t>Dividend paid</t>
  </si>
  <si>
    <t>Current Liabilities</t>
  </si>
  <si>
    <t>Net Change in Cash Flows</t>
  </si>
  <si>
    <t>Operating Income/(Expenses)</t>
  </si>
  <si>
    <t>Trade payables</t>
  </si>
  <si>
    <t>Cash and Cash Equivalents at Beginning Period</t>
  </si>
  <si>
    <t>Current portion of long term loan</t>
  </si>
  <si>
    <t>Administrative expenses</t>
  </si>
  <si>
    <t>Short term bank loan</t>
  </si>
  <si>
    <t>Cash and Cash Equivalents at End of Period</t>
  </si>
  <si>
    <t>Accrued expesnes</t>
  </si>
  <si>
    <t>IPO Application Fund</t>
  </si>
  <si>
    <t>Net Operating Cash Flow Per Share</t>
  </si>
  <si>
    <t>Provision for workers profit participation fund</t>
  </si>
  <si>
    <t>Provision for taxation</t>
  </si>
  <si>
    <t>IPO Expense</t>
  </si>
  <si>
    <t>Selling and distribution expenses</t>
  </si>
  <si>
    <t>Operating Profit</t>
  </si>
  <si>
    <t>Shares to Calculate NOCFPS</t>
  </si>
  <si>
    <t>Shareholders’ Equity</t>
  </si>
  <si>
    <t>Non-Operating Income/(Expenses)</t>
  </si>
  <si>
    <t>Financial Expenses</t>
  </si>
  <si>
    <t>Share capital</t>
  </si>
  <si>
    <t>Revaluation reserve</t>
  </si>
  <si>
    <t>Non operating income</t>
  </si>
  <si>
    <t>Retained earnings</t>
  </si>
  <si>
    <t>Profit Before contribution to WPPF</t>
  </si>
  <si>
    <t>Contribution to WPPF</t>
  </si>
  <si>
    <t>Net assets value per share</t>
  </si>
  <si>
    <t>Profit Before Taxation</t>
  </si>
  <si>
    <t>Provision for Taxation</t>
  </si>
  <si>
    <t>Shares to calculate NAVPS</t>
  </si>
  <si>
    <t>Net Profit</t>
  </si>
  <si>
    <t>Ratios</t>
  </si>
  <si>
    <t>Return on Asset (ROA)</t>
  </si>
  <si>
    <t>Earnings per share (par value Taka 10)</t>
  </si>
  <si>
    <t>Return on Equity (ROE)</t>
  </si>
  <si>
    <t>Debt to Equity</t>
  </si>
  <si>
    <t>Current Ratio</t>
  </si>
  <si>
    <t>Shares to Calculate EPS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</si>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</sst>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</font>
    <font>
      <b/>
      <u/>
      <sz val="12"/>
      <color theme="1"/>
      <name val="Calibri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3" fillId="0" borderId="1" xfId="0" applyFont="1" applyBorder="1" applyAlignment="1">
      <alignment horizontal="left"/>
    </xf>
    <xf numFmtId="15" fontId="3" fillId="0" borderId="0" xfId="0" applyNumberFormat="1" applyFont="1" applyAlignment="1">
      <alignment horizontal="center"/>
    </xf>
    <xf numFmtId="0" fontId="4" fillId="0" borderId="0" xfId="0" applyFont="1"/>
    <xf numFmtId="1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5" fontId="2" fillId="0" borderId="0" xfId="0" applyNumberFormat="1" applyFont="1"/>
    <xf numFmtId="164" fontId="3" fillId="0" borderId="0" xfId="0" applyNumberFormat="1" applyFont="1"/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5" fillId="0" borderId="0" xfId="0" applyFont="1"/>
    <xf numFmtId="164" fontId="2" fillId="0" borderId="0" xfId="0" applyNumberFormat="1" applyFont="1"/>
    <xf numFmtId="15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2" xfId="0" applyNumberFormat="1" applyFont="1" applyBorder="1"/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164" fontId="2" fillId="0" borderId="1" xfId="0" applyNumberFormat="1" applyFont="1" applyBorder="1"/>
    <xf numFmtId="3" fontId="3" fillId="0" borderId="0" xfId="0" applyNumberFormat="1" applyFont="1"/>
    <xf numFmtId="0" fontId="3" fillId="0" borderId="3" xfId="0" applyFont="1" applyBorder="1"/>
    <xf numFmtId="2" fontId="3" fillId="0" borderId="0" xfId="0" applyNumberFormat="1" applyFont="1"/>
    <xf numFmtId="4" fontId="3" fillId="0" borderId="0" xfId="0" applyNumberFormat="1" applyFont="1"/>
    <xf numFmtId="0" fontId="2" fillId="0" borderId="0" xfId="0" applyFont="1" applyAlignment="1">
      <alignment horizontal="center"/>
    </xf>
    <xf numFmtId="4" fontId="7" fillId="0" borderId="0" xfId="0" applyNumberFormat="1" applyFont="1"/>
    <xf numFmtId="164" fontId="3" fillId="0" borderId="3" xfId="0" applyNumberFormat="1" applyFont="1" applyBorder="1"/>
    <xf numFmtId="10" fontId="2" fillId="0" borderId="0" xfId="0" applyNumberFormat="1" applyFont="1"/>
    <xf numFmtId="4" fontId="3" fillId="0" borderId="4" xfId="0" applyNumberFormat="1" applyFont="1" applyBorder="1" applyAlignment="1">
      <alignment horizontal="center"/>
    </xf>
    <xf numFmtId="4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43.625" customWidth="1"/>
    <col min="2" max="2" width="14.375" customWidth="1"/>
    <col min="3" max="4" width="13.625" customWidth="1"/>
    <col min="5" max="5" width="14.375" customWidth="1"/>
    <col min="6" max="6" width="15" customWidth="1"/>
    <col min="7" max="7" width="12.5" customWidth="1"/>
    <col min="8" max="8" width="14" customWidth="1"/>
    <col min="9" max="26" width="7.625" customWidth="1"/>
  </cols>
  <sheetData>
    <row r="1" spans="1:8" ht="15.75" x14ac:dyDescent="0.25">
      <c r="A1" s="1" t="s">
        <v>0</v>
      </c>
    </row>
    <row r="2" spans="1:8" ht="15.75" x14ac:dyDescent="0.25">
      <c r="A2" s="1" t="s">
        <v>1</v>
      </c>
    </row>
    <row r="3" spans="1:8" ht="15.75" x14ac:dyDescent="0.25">
      <c r="A3" s="1" t="s">
        <v>2</v>
      </c>
    </row>
    <row r="4" spans="1:8" ht="15.75" x14ac:dyDescent="0.25"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</row>
    <row r="5" spans="1:8" x14ac:dyDescent="0.25">
      <c r="A5" s="3" t="s">
        <v>3</v>
      </c>
    </row>
    <row r="6" spans="1:8" x14ac:dyDescent="0.25">
      <c r="A6" s="5" t="s">
        <v>5</v>
      </c>
      <c r="B6" s="9">
        <f t="shared" ref="B6:H6" si="0">SUM(B7:B9)</f>
        <v>331506797</v>
      </c>
      <c r="C6" s="9">
        <f t="shared" si="0"/>
        <v>394888558</v>
      </c>
      <c r="D6" s="9">
        <f t="shared" si="0"/>
        <v>586548886</v>
      </c>
      <c r="E6" s="9">
        <f t="shared" si="0"/>
        <v>579866883</v>
      </c>
      <c r="F6" s="9">
        <f t="shared" si="0"/>
        <v>564639824</v>
      </c>
      <c r="G6" s="9">
        <f t="shared" si="0"/>
        <v>576542932</v>
      </c>
      <c r="H6" s="9">
        <f t="shared" si="0"/>
        <v>0</v>
      </c>
    </row>
    <row r="7" spans="1:8" x14ac:dyDescent="0.25">
      <c r="A7" s="12" t="s">
        <v>7</v>
      </c>
      <c r="B7" s="13">
        <v>327324766</v>
      </c>
      <c r="C7" s="13">
        <v>393838558</v>
      </c>
      <c r="D7" s="13">
        <v>585498886</v>
      </c>
      <c r="E7" s="13">
        <v>578816883</v>
      </c>
      <c r="F7" s="13">
        <v>563589824</v>
      </c>
      <c r="G7" s="13">
        <v>575492932</v>
      </c>
      <c r="H7" s="13"/>
    </row>
    <row r="8" spans="1:8" x14ac:dyDescent="0.25">
      <c r="A8" s="12" t="s">
        <v>9</v>
      </c>
      <c r="B8" s="13">
        <v>1050000</v>
      </c>
      <c r="C8" s="13">
        <v>1050000</v>
      </c>
      <c r="D8" s="13">
        <v>1050000</v>
      </c>
      <c r="E8" s="13">
        <v>1050000</v>
      </c>
      <c r="F8" s="13">
        <v>1050000</v>
      </c>
      <c r="G8" s="13">
        <v>1050000</v>
      </c>
      <c r="H8" s="13"/>
    </row>
    <row r="9" spans="1:8" x14ac:dyDescent="0.25">
      <c r="A9" s="12" t="s">
        <v>11</v>
      </c>
      <c r="B9" s="13">
        <v>3132031</v>
      </c>
      <c r="C9" s="13">
        <v>0</v>
      </c>
      <c r="D9" s="13"/>
      <c r="E9" s="13">
        <v>0</v>
      </c>
      <c r="F9" s="13">
        <v>0</v>
      </c>
      <c r="G9" s="13"/>
      <c r="H9" s="13"/>
    </row>
    <row r="10" spans="1:8" x14ac:dyDescent="0.25">
      <c r="B10" s="13"/>
      <c r="C10" s="13"/>
      <c r="D10" s="13"/>
      <c r="E10" s="13"/>
      <c r="F10" s="13"/>
      <c r="G10" s="13"/>
      <c r="H10" s="13"/>
    </row>
    <row r="11" spans="1:8" x14ac:dyDescent="0.25">
      <c r="A11" s="5" t="s">
        <v>12</v>
      </c>
      <c r="B11" s="9">
        <f t="shared" ref="B11:H11" si="1">SUM(B12:B15)</f>
        <v>396564485</v>
      </c>
      <c r="C11" s="9">
        <f t="shared" si="1"/>
        <v>385223409</v>
      </c>
      <c r="D11" s="9">
        <f t="shared" si="1"/>
        <v>562850158</v>
      </c>
      <c r="E11" s="9">
        <f t="shared" si="1"/>
        <v>653338895</v>
      </c>
      <c r="F11" s="9">
        <f t="shared" si="1"/>
        <v>733648071</v>
      </c>
      <c r="G11" s="9">
        <f t="shared" si="1"/>
        <v>843458589</v>
      </c>
      <c r="H11" s="9">
        <f t="shared" si="1"/>
        <v>0</v>
      </c>
    </row>
    <row r="12" spans="1:8" x14ac:dyDescent="0.25">
      <c r="A12" s="15" t="s">
        <v>17</v>
      </c>
      <c r="B12" s="13">
        <v>244165032</v>
      </c>
      <c r="C12" s="13">
        <v>254225797</v>
      </c>
      <c r="D12" s="13">
        <v>340103689</v>
      </c>
      <c r="E12" s="13">
        <v>442874955</v>
      </c>
      <c r="F12" s="13">
        <v>462476179</v>
      </c>
      <c r="G12" s="13">
        <v>481594421</v>
      </c>
      <c r="H12" s="13"/>
    </row>
    <row r="13" spans="1:8" x14ac:dyDescent="0.25">
      <c r="A13" s="15" t="s">
        <v>20</v>
      </c>
      <c r="B13" s="13">
        <v>81644049</v>
      </c>
      <c r="C13" s="13">
        <v>83843972</v>
      </c>
      <c r="D13" s="13">
        <v>120202023</v>
      </c>
      <c r="E13" s="13">
        <v>127384005</v>
      </c>
      <c r="F13" s="13">
        <v>112532360</v>
      </c>
      <c r="G13" s="13">
        <v>126368950</v>
      </c>
      <c r="H13" s="13"/>
    </row>
    <row r="14" spans="1:8" x14ac:dyDescent="0.25">
      <c r="A14" s="15" t="s">
        <v>22</v>
      </c>
      <c r="B14" s="13">
        <v>18202768</v>
      </c>
      <c r="C14" s="13">
        <v>41940113</v>
      </c>
      <c r="D14" s="13">
        <v>84760087</v>
      </c>
      <c r="E14" s="13">
        <v>60538463</v>
      </c>
      <c r="F14" s="13">
        <v>60021814</v>
      </c>
      <c r="G14" s="13">
        <v>106173289</v>
      </c>
      <c r="H14" s="13"/>
    </row>
    <row r="15" spans="1:8" x14ac:dyDescent="0.25">
      <c r="A15" s="15" t="s">
        <v>23</v>
      </c>
      <c r="B15" s="13">
        <v>52552636</v>
      </c>
      <c r="C15" s="13">
        <v>5213527</v>
      </c>
      <c r="D15" s="13">
        <v>17784359</v>
      </c>
      <c r="E15" s="13">
        <v>22541472</v>
      </c>
      <c r="F15" s="13">
        <v>98617718</v>
      </c>
      <c r="G15" s="13">
        <v>129321929</v>
      </c>
      <c r="H15" s="13"/>
    </row>
    <row r="16" spans="1:8" x14ac:dyDescent="0.25">
      <c r="B16" s="13"/>
      <c r="C16" s="13"/>
      <c r="D16" s="13"/>
      <c r="E16" s="13"/>
      <c r="F16" s="13"/>
      <c r="G16" s="13"/>
      <c r="H16" s="13"/>
    </row>
    <row r="17" spans="1:8" x14ac:dyDescent="0.25">
      <c r="A17" s="16"/>
      <c r="B17" s="9">
        <f t="shared" ref="B17:F17" si="2">SUM(B6,B11)</f>
        <v>728071282</v>
      </c>
      <c r="C17" s="9">
        <f t="shared" si="2"/>
        <v>780111967</v>
      </c>
      <c r="D17" s="9">
        <f t="shared" si="2"/>
        <v>1149399044</v>
      </c>
      <c r="E17" s="9">
        <f t="shared" si="2"/>
        <v>1233205778</v>
      </c>
      <c r="F17" s="9">
        <f t="shared" si="2"/>
        <v>1298287895</v>
      </c>
      <c r="G17" s="9">
        <f>SUM(G6,G11)-1</f>
        <v>1420001520</v>
      </c>
      <c r="H17" s="9">
        <f>SUM(H6,H11)</f>
        <v>0</v>
      </c>
    </row>
    <row r="18" spans="1:8" x14ac:dyDescent="0.25">
      <c r="B18" s="13"/>
      <c r="C18" s="13"/>
      <c r="D18" s="13"/>
      <c r="E18" s="13"/>
      <c r="F18" s="13"/>
      <c r="G18" s="13"/>
      <c r="H18" s="13"/>
    </row>
    <row r="19" spans="1:8" ht="15.75" x14ac:dyDescent="0.25">
      <c r="A19" s="18" t="s">
        <v>26</v>
      </c>
      <c r="B19" s="9"/>
      <c r="C19" s="9"/>
      <c r="D19" s="9"/>
      <c r="E19" s="9"/>
      <c r="F19" s="9"/>
      <c r="G19" s="9"/>
      <c r="H19" s="9"/>
    </row>
    <row r="20" spans="1:8" ht="15.75" x14ac:dyDescent="0.25">
      <c r="A20" s="19" t="s">
        <v>28</v>
      </c>
      <c r="B20" s="13"/>
      <c r="C20" s="13"/>
      <c r="D20" s="13"/>
      <c r="E20" s="13"/>
      <c r="F20" s="13"/>
      <c r="G20" s="13"/>
      <c r="H20" s="13"/>
    </row>
    <row r="21" spans="1:8" ht="15.75" customHeight="1" x14ac:dyDescent="0.25">
      <c r="A21" s="5" t="s">
        <v>31</v>
      </c>
      <c r="B21" s="9">
        <f t="shared" ref="B21:H21" si="3">SUM(B22:B23)</f>
        <v>10556760</v>
      </c>
      <c r="C21" s="9">
        <f t="shared" si="3"/>
        <v>14404640</v>
      </c>
      <c r="D21" s="9">
        <f t="shared" si="3"/>
        <v>7371622</v>
      </c>
      <c r="E21" s="9">
        <f t="shared" si="3"/>
        <v>16675470</v>
      </c>
      <c r="F21" s="9">
        <f t="shared" si="3"/>
        <v>21238079</v>
      </c>
      <c r="G21" s="9">
        <f t="shared" si="3"/>
        <v>24405275</v>
      </c>
      <c r="H21" s="9">
        <f t="shared" si="3"/>
        <v>0</v>
      </c>
    </row>
    <row r="22" spans="1:8" ht="15.75" customHeight="1" x14ac:dyDescent="0.25">
      <c r="A22" s="15" t="s">
        <v>34</v>
      </c>
      <c r="B22" s="13">
        <v>783522</v>
      </c>
      <c r="C22" s="13">
        <v>0</v>
      </c>
      <c r="D22" s="13"/>
      <c r="E22" s="13">
        <v>0</v>
      </c>
      <c r="F22" s="13">
        <v>0</v>
      </c>
      <c r="G22" s="13">
        <v>0</v>
      </c>
      <c r="H22" s="13">
        <v>0</v>
      </c>
    </row>
    <row r="23" spans="1:8" ht="15.75" customHeight="1" x14ac:dyDescent="0.25">
      <c r="A23" s="15" t="s">
        <v>37</v>
      </c>
      <c r="B23" s="13">
        <v>9773238</v>
      </c>
      <c r="C23" s="13">
        <v>14404640</v>
      </c>
      <c r="D23" s="13">
        <v>7371622</v>
      </c>
      <c r="E23" s="13">
        <v>16675470</v>
      </c>
      <c r="F23" s="13">
        <v>21238079</v>
      </c>
      <c r="G23" s="13">
        <v>24405275</v>
      </c>
      <c r="H23" s="13"/>
    </row>
    <row r="24" spans="1:8" ht="15.75" customHeight="1" x14ac:dyDescent="0.25">
      <c r="B24" s="13"/>
      <c r="C24" s="13"/>
      <c r="D24" s="13"/>
      <c r="E24" s="13"/>
      <c r="F24" s="13"/>
      <c r="G24" s="13"/>
      <c r="H24" s="13"/>
    </row>
    <row r="25" spans="1:8" ht="15.75" customHeight="1" x14ac:dyDescent="0.25">
      <c r="A25" s="5" t="s">
        <v>40</v>
      </c>
      <c r="B25" s="9">
        <f t="shared" ref="B25:H25" si="4">SUM(B26:B32)</f>
        <v>78478612</v>
      </c>
      <c r="C25" s="9">
        <f t="shared" si="4"/>
        <v>76160224</v>
      </c>
      <c r="D25" s="9">
        <f t="shared" si="4"/>
        <v>155381188</v>
      </c>
      <c r="E25" s="9">
        <f t="shared" si="4"/>
        <v>129621919</v>
      </c>
      <c r="F25" s="9">
        <f t="shared" si="4"/>
        <v>118350847</v>
      </c>
      <c r="G25" s="9">
        <f t="shared" si="4"/>
        <v>166332792</v>
      </c>
      <c r="H25" s="9">
        <f t="shared" si="4"/>
        <v>0</v>
      </c>
    </row>
    <row r="26" spans="1:8" ht="15.75" customHeight="1" x14ac:dyDescent="0.25">
      <c r="A26" s="15" t="s">
        <v>43</v>
      </c>
      <c r="B26" s="13">
        <v>465700</v>
      </c>
      <c r="C26" s="13">
        <v>534450</v>
      </c>
      <c r="D26" s="13">
        <v>69480670</v>
      </c>
      <c r="E26" s="13">
        <v>875750</v>
      </c>
      <c r="F26" s="13">
        <v>900270</v>
      </c>
      <c r="G26" s="13">
        <v>930720</v>
      </c>
      <c r="H26" s="13"/>
    </row>
    <row r="27" spans="1:8" ht="15.75" customHeight="1" x14ac:dyDescent="0.25">
      <c r="A27" s="15" t="s">
        <v>45</v>
      </c>
      <c r="B27" s="13">
        <v>18851428</v>
      </c>
      <c r="C27" s="13">
        <v>6018458</v>
      </c>
      <c r="D27" s="13"/>
      <c r="E27" s="13">
        <v>93722722</v>
      </c>
      <c r="F27" s="13">
        <v>88786594</v>
      </c>
      <c r="G27" s="13"/>
      <c r="H27" s="13"/>
    </row>
    <row r="28" spans="1:8" ht="15.75" customHeight="1" x14ac:dyDescent="0.25">
      <c r="A28" s="15" t="s">
        <v>47</v>
      </c>
      <c r="B28" s="13">
        <v>33664116</v>
      </c>
      <c r="C28" s="13">
        <v>37795353</v>
      </c>
      <c r="D28" s="13">
        <v>50843449</v>
      </c>
      <c r="E28" s="13">
        <v>6054980</v>
      </c>
      <c r="F28" s="13">
        <v>6337467</v>
      </c>
      <c r="G28" s="13">
        <v>137078845</v>
      </c>
      <c r="H28" s="13"/>
    </row>
    <row r="29" spans="1:8" ht="15.75" customHeight="1" x14ac:dyDescent="0.25">
      <c r="A29" s="15" t="s">
        <v>49</v>
      </c>
      <c r="B29" s="13">
        <v>5337680</v>
      </c>
      <c r="C29" s="13">
        <v>8770115</v>
      </c>
      <c r="D29" s="13">
        <v>4605128</v>
      </c>
      <c r="E29" s="13">
        <v>5938776</v>
      </c>
      <c r="F29" s="13">
        <v>5848615</v>
      </c>
      <c r="G29" s="13">
        <v>5512611</v>
      </c>
      <c r="H29" s="13"/>
    </row>
    <row r="30" spans="1:8" ht="15.75" customHeight="1" x14ac:dyDescent="0.25">
      <c r="A30" s="15" t="s">
        <v>50</v>
      </c>
      <c r="B30" s="13"/>
      <c r="C30" s="13"/>
      <c r="D30" s="13">
        <v>6162308</v>
      </c>
      <c r="E30" s="13"/>
      <c r="F30" s="13"/>
      <c r="G30" s="13">
        <v>5765858</v>
      </c>
      <c r="H30" s="13"/>
    </row>
    <row r="31" spans="1:8" ht="15.75" customHeight="1" x14ac:dyDescent="0.25">
      <c r="A31" s="12" t="s">
        <v>52</v>
      </c>
      <c r="B31" s="13">
        <v>4244145</v>
      </c>
      <c r="C31" s="13">
        <v>5668114</v>
      </c>
      <c r="D31" s="13">
        <v>6523243</v>
      </c>
      <c r="E31" s="13">
        <v>7243592</v>
      </c>
      <c r="F31" s="13">
        <v>5455327</v>
      </c>
      <c r="G31" s="13">
        <v>5102020</v>
      </c>
      <c r="H31" s="13"/>
    </row>
    <row r="32" spans="1:8" ht="15.75" customHeight="1" x14ac:dyDescent="0.25">
      <c r="A32" s="12" t="s">
        <v>53</v>
      </c>
      <c r="B32" s="13">
        <v>15915543</v>
      </c>
      <c r="C32" s="13">
        <v>17373734</v>
      </c>
      <c r="D32" s="13">
        <v>17766390</v>
      </c>
      <c r="E32" s="13">
        <f>15736099+50000</f>
        <v>15786099</v>
      </c>
      <c r="F32" s="13">
        <v>11022574</v>
      </c>
      <c r="G32" s="13">
        <v>11942738</v>
      </c>
      <c r="H32" s="13"/>
    </row>
    <row r="33" spans="1:8" ht="15.75" customHeight="1" x14ac:dyDescent="0.25">
      <c r="B33" s="13"/>
      <c r="C33" s="13"/>
      <c r="D33" s="13"/>
      <c r="E33" s="13"/>
      <c r="F33" s="13"/>
      <c r="G33" s="13"/>
      <c r="H33" s="13"/>
    </row>
    <row r="34" spans="1:8" ht="15.75" customHeight="1" x14ac:dyDescent="0.25">
      <c r="A34" s="16"/>
      <c r="B34" s="9">
        <f t="shared" ref="B34:H34" si="5">SUM(B21,B25)</f>
        <v>89035372</v>
      </c>
      <c r="C34" s="9">
        <f t="shared" si="5"/>
        <v>90564864</v>
      </c>
      <c r="D34" s="9">
        <f t="shared" si="5"/>
        <v>162752810</v>
      </c>
      <c r="E34" s="9">
        <f t="shared" si="5"/>
        <v>146297389</v>
      </c>
      <c r="F34" s="9">
        <f t="shared" si="5"/>
        <v>139588926</v>
      </c>
      <c r="G34" s="9">
        <f t="shared" si="5"/>
        <v>190738067</v>
      </c>
      <c r="H34" s="9">
        <f t="shared" si="5"/>
        <v>0</v>
      </c>
    </row>
    <row r="35" spans="1:8" ht="15.75" customHeight="1" x14ac:dyDescent="0.25">
      <c r="A35" s="16"/>
      <c r="B35" s="9"/>
      <c r="C35" s="9"/>
      <c r="D35" s="9"/>
      <c r="E35" s="9"/>
      <c r="F35" s="9"/>
      <c r="G35" s="9"/>
      <c r="H35" s="9"/>
    </row>
    <row r="36" spans="1:8" ht="15.75" customHeight="1" x14ac:dyDescent="0.25">
      <c r="A36" s="5" t="s">
        <v>58</v>
      </c>
      <c r="B36" s="9">
        <f t="shared" ref="B36:H36" si="6">SUM(B37:B39)</f>
        <v>639035910</v>
      </c>
      <c r="C36" s="9">
        <f t="shared" si="6"/>
        <v>689547103</v>
      </c>
      <c r="D36" s="9">
        <f t="shared" si="6"/>
        <v>986646234</v>
      </c>
      <c r="E36" s="9">
        <f t="shared" si="6"/>
        <v>1086908389</v>
      </c>
      <c r="F36" s="9">
        <f t="shared" si="6"/>
        <v>1158698969</v>
      </c>
      <c r="G36" s="9">
        <f t="shared" si="6"/>
        <v>1229263453</v>
      </c>
      <c r="H36" s="9">
        <f t="shared" si="6"/>
        <v>0</v>
      </c>
    </row>
    <row r="37" spans="1:8" ht="15.75" customHeight="1" x14ac:dyDescent="0.25">
      <c r="A37" s="12" t="s">
        <v>61</v>
      </c>
      <c r="B37" s="13">
        <v>435000000</v>
      </c>
      <c r="C37" s="13">
        <v>435000000</v>
      </c>
      <c r="D37" s="13">
        <v>698500000</v>
      </c>
      <c r="E37" s="13">
        <v>803275000</v>
      </c>
      <c r="F37" s="13">
        <v>891635250</v>
      </c>
      <c r="G37" s="13">
        <v>980798775</v>
      </c>
      <c r="H37" s="13"/>
    </row>
    <row r="38" spans="1:8" ht="15.75" customHeight="1" x14ac:dyDescent="0.25">
      <c r="A38" s="12" t="s">
        <v>62</v>
      </c>
      <c r="B38" s="13">
        <v>97975485</v>
      </c>
      <c r="C38" s="13">
        <v>97975485</v>
      </c>
      <c r="D38" s="13">
        <v>97975485</v>
      </c>
      <c r="E38" s="13">
        <v>94467599</v>
      </c>
      <c r="F38" s="13">
        <v>94467599</v>
      </c>
      <c r="G38" s="13">
        <v>89754876</v>
      </c>
      <c r="H38" s="13"/>
    </row>
    <row r="39" spans="1:8" ht="15.75" customHeight="1" x14ac:dyDescent="0.25">
      <c r="A39" s="12" t="s">
        <v>64</v>
      </c>
      <c r="B39" s="13">
        <v>106060425</v>
      </c>
      <c r="C39" s="13">
        <v>156571618</v>
      </c>
      <c r="D39" s="13">
        <v>190170749</v>
      </c>
      <c r="E39" s="13">
        <v>189165790</v>
      </c>
      <c r="F39" s="13">
        <v>172596120</v>
      </c>
      <c r="G39" s="13">
        <v>158709802</v>
      </c>
      <c r="H39" s="13"/>
    </row>
    <row r="40" spans="1:8" ht="15.75" customHeight="1" x14ac:dyDescent="0.25">
      <c r="A40" s="16"/>
      <c r="B40" s="9"/>
      <c r="C40" s="9"/>
      <c r="D40" s="9"/>
      <c r="E40" s="9"/>
      <c r="F40" s="9"/>
      <c r="G40" s="9"/>
      <c r="H40" s="9"/>
    </row>
    <row r="41" spans="1:8" ht="15.75" customHeight="1" x14ac:dyDescent="0.25">
      <c r="A41" s="16"/>
      <c r="B41" s="13"/>
      <c r="C41" s="13"/>
      <c r="D41" s="13"/>
      <c r="E41" s="13"/>
      <c r="F41" s="13"/>
      <c r="G41" s="13"/>
      <c r="H41" s="13"/>
    </row>
    <row r="42" spans="1:8" ht="15.75" customHeight="1" x14ac:dyDescent="0.25">
      <c r="A42" s="16"/>
      <c r="B42" s="9">
        <f t="shared" ref="B42:H42" si="7">SUM(B36,B34)</f>
        <v>728071282</v>
      </c>
      <c r="C42" s="9">
        <f t="shared" si="7"/>
        <v>780111967</v>
      </c>
      <c r="D42" s="9">
        <f t="shared" si="7"/>
        <v>1149399044</v>
      </c>
      <c r="E42" s="9">
        <f t="shared" si="7"/>
        <v>1233205778</v>
      </c>
      <c r="F42" s="9">
        <f t="shared" si="7"/>
        <v>1298287895</v>
      </c>
      <c r="G42" s="9">
        <f t="shared" si="7"/>
        <v>1420001520</v>
      </c>
      <c r="H42" s="9">
        <f t="shared" si="7"/>
        <v>0</v>
      </c>
    </row>
    <row r="43" spans="1:8" ht="15.75" customHeight="1" x14ac:dyDescent="0.25">
      <c r="B43" s="13"/>
      <c r="C43" s="13"/>
      <c r="D43" s="13"/>
      <c r="E43" s="13"/>
      <c r="F43" s="13"/>
      <c r="G43" s="13"/>
      <c r="H43" s="13"/>
    </row>
    <row r="44" spans="1:8" ht="15.75" customHeight="1" x14ac:dyDescent="0.25">
      <c r="A44" s="10" t="s">
        <v>67</v>
      </c>
      <c r="B44" s="24">
        <f t="shared" ref="B44:H44" si="8">B36/(B37/10)</f>
        <v>14.690480689655173</v>
      </c>
      <c r="C44" s="24">
        <f t="shared" si="8"/>
        <v>15.851657540229885</v>
      </c>
      <c r="D44" s="24">
        <f t="shared" si="8"/>
        <v>14.12521451682176</v>
      </c>
      <c r="E44" s="24">
        <f t="shared" si="8"/>
        <v>13.530962484827736</v>
      </c>
      <c r="F44" s="24">
        <f t="shared" si="8"/>
        <v>12.995212661231148</v>
      </c>
      <c r="G44" s="24">
        <f t="shared" si="8"/>
        <v>12.533289032707041</v>
      </c>
      <c r="H44" s="24" t="e">
        <f t="shared" si="8"/>
        <v>#DIV/0!</v>
      </c>
    </row>
    <row r="45" spans="1:8" ht="15.75" customHeight="1" x14ac:dyDescent="0.25">
      <c r="A45" s="10" t="s">
        <v>70</v>
      </c>
      <c r="B45" s="21">
        <f t="shared" ref="B45:G45" si="9">B37/10</f>
        <v>43500000</v>
      </c>
      <c r="C45" s="21">
        <f t="shared" si="9"/>
        <v>43500000</v>
      </c>
      <c r="D45" s="21">
        <f t="shared" si="9"/>
        <v>69850000</v>
      </c>
      <c r="E45" s="21">
        <f t="shared" si="9"/>
        <v>80327500</v>
      </c>
      <c r="F45" s="21">
        <f t="shared" si="9"/>
        <v>89163525</v>
      </c>
      <c r="G45" s="21">
        <f t="shared" si="9"/>
        <v>98079877.5</v>
      </c>
    </row>
    <row r="46" spans="1:8" ht="15.75" customHeight="1" x14ac:dyDescent="0.25">
      <c r="B46" s="2"/>
      <c r="C46" s="2"/>
      <c r="D46" s="2"/>
      <c r="E46" s="2"/>
      <c r="F46" s="2"/>
    </row>
    <row r="47" spans="1:8" ht="15.75" customHeight="1" x14ac:dyDescent="0.25">
      <c r="B47" s="21"/>
      <c r="C47" s="21"/>
      <c r="D47" s="21"/>
      <c r="E47" s="21"/>
      <c r="F47" s="21"/>
    </row>
    <row r="48" spans="1:8" ht="15.75" customHeight="1" x14ac:dyDescent="0.25">
      <c r="E48" s="2"/>
    </row>
    <row r="49" spans="2:7" ht="15.75" customHeight="1" x14ac:dyDescent="0.25">
      <c r="B49" s="26"/>
      <c r="C49" s="26"/>
      <c r="D49" s="26"/>
      <c r="E49" s="26"/>
      <c r="F49" s="26"/>
      <c r="G49" s="26"/>
    </row>
    <row r="50" spans="2:7" ht="15.75" customHeight="1" x14ac:dyDescent="0.2"/>
    <row r="51" spans="2:7" ht="15.75" customHeight="1" x14ac:dyDescent="0.2"/>
    <row r="52" spans="2:7" ht="15.75" customHeight="1" x14ac:dyDescent="0.2"/>
    <row r="53" spans="2:7" ht="15.75" customHeight="1" x14ac:dyDescent="0.2"/>
    <row r="54" spans="2:7" ht="15.75" customHeight="1" x14ac:dyDescent="0.2"/>
    <row r="55" spans="2:7" ht="15.75" customHeight="1" x14ac:dyDescent="0.2"/>
    <row r="56" spans="2:7" ht="15.75" customHeight="1" x14ac:dyDescent="0.2"/>
    <row r="57" spans="2:7" ht="15.75" customHeight="1" x14ac:dyDescent="0.2"/>
    <row r="58" spans="2:7" ht="15.75" customHeight="1" x14ac:dyDescent="0.2"/>
    <row r="59" spans="2:7" ht="15.75" customHeight="1" x14ac:dyDescent="0.2"/>
    <row r="60" spans="2:7" ht="15.75" customHeight="1" x14ac:dyDescent="0.2"/>
    <row r="61" spans="2:7" ht="15.75" customHeight="1" x14ac:dyDescent="0.2"/>
    <row r="62" spans="2:7" ht="15.75" customHeight="1" x14ac:dyDescent="0.2"/>
    <row r="63" spans="2:7" ht="15.75" customHeight="1" x14ac:dyDescent="0.2"/>
    <row r="64" spans="2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47.5" customWidth="1"/>
    <col min="2" max="2" width="13.375" customWidth="1"/>
    <col min="3" max="3" width="14.75" customWidth="1"/>
    <col min="4" max="4" width="12.75" customWidth="1"/>
    <col min="5" max="5" width="14.75" customWidth="1"/>
    <col min="6" max="7" width="13.375" customWidth="1"/>
    <col min="8" max="8" width="7.625" customWidth="1"/>
    <col min="9" max="9" width="11.875" customWidth="1"/>
    <col min="10" max="26" width="7.625" customWidth="1"/>
  </cols>
  <sheetData>
    <row r="1" spans="1:9" ht="15.75" x14ac:dyDescent="0.25">
      <c r="A1" s="1" t="s">
        <v>0</v>
      </c>
      <c r="B1" s="2"/>
      <c r="C1" s="2"/>
      <c r="D1" s="2"/>
      <c r="E1" s="2"/>
      <c r="F1" s="2"/>
    </row>
    <row r="2" spans="1:9" ht="15.75" x14ac:dyDescent="0.25">
      <c r="A2" s="1" t="s">
        <v>4</v>
      </c>
      <c r="B2" s="1"/>
      <c r="C2" s="1"/>
      <c r="D2" s="1"/>
      <c r="F2" s="4"/>
    </row>
    <row r="3" spans="1:9" ht="15.75" x14ac:dyDescent="0.25">
      <c r="A3" s="1" t="s">
        <v>2</v>
      </c>
      <c r="B3" s="1"/>
      <c r="C3" s="1"/>
      <c r="D3" s="1"/>
      <c r="E3" s="6"/>
      <c r="F3" s="7"/>
    </row>
    <row r="4" spans="1:9" ht="15.75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I4" s="8"/>
    </row>
    <row r="5" spans="1:9" x14ac:dyDescent="0.25">
      <c r="A5" s="10" t="s">
        <v>6</v>
      </c>
      <c r="B5" s="13">
        <v>916879628</v>
      </c>
      <c r="C5" s="13">
        <v>1018092975</v>
      </c>
      <c r="D5" s="13">
        <v>1072611059</v>
      </c>
      <c r="E5" s="13">
        <v>1142896239</v>
      </c>
      <c r="F5" s="13">
        <v>779184305</v>
      </c>
      <c r="G5" s="13">
        <v>739027917</v>
      </c>
      <c r="I5" s="2"/>
    </row>
    <row r="6" spans="1:9" x14ac:dyDescent="0.25">
      <c r="A6" s="12" t="s">
        <v>30</v>
      </c>
      <c r="B6" s="20">
        <v>789662596</v>
      </c>
      <c r="C6" s="20">
        <v>874647133</v>
      </c>
      <c r="D6" s="20">
        <v>920288239</v>
      </c>
      <c r="E6" s="20">
        <v>965202987</v>
      </c>
      <c r="F6" s="13">
        <v>649390493</v>
      </c>
      <c r="G6" s="13">
        <v>622733403</v>
      </c>
      <c r="I6" s="2"/>
    </row>
    <row r="7" spans="1:9" x14ac:dyDescent="0.25">
      <c r="A7" s="10" t="s">
        <v>32</v>
      </c>
      <c r="B7" s="9">
        <f t="shared" ref="B7:H7" si="0">B5-B6</f>
        <v>127217032</v>
      </c>
      <c r="C7" s="9">
        <f t="shared" si="0"/>
        <v>143445842</v>
      </c>
      <c r="D7" s="9">
        <f t="shared" si="0"/>
        <v>152322820</v>
      </c>
      <c r="E7" s="9">
        <f t="shared" si="0"/>
        <v>177693252</v>
      </c>
      <c r="F7" s="9">
        <f t="shared" si="0"/>
        <v>129793812</v>
      </c>
      <c r="G7" s="9">
        <f t="shared" si="0"/>
        <v>116294514</v>
      </c>
      <c r="H7" s="9">
        <f t="shared" si="0"/>
        <v>0</v>
      </c>
      <c r="I7" s="21"/>
    </row>
    <row r="8" spans="1:9" x14ac:dyDescent="0.25">
      <c r="B8" s="9"/>
      <c r="C8" s="9"/>
      <c r="D8" s="9"/>
      <c r="E8" s="9"/>
      <c r="F8" s="9"/>
      <c r="G8" s="9"/>
      <c r="H8" s="9"/>
      <c r="I8" s="21"/>
    </row>
    <row r="9" spans="1:9" x14ac:dyDescent="0.25">
      <c r="A9" s="10" t="s">
        <v>42</v>
      </c>
      <c r="B9" s="9">
        <f t="shared" ref="B9:H9" si="1">SUM(B10:B12)</f>
        <v>25437052</v>
      </c>
      <c r="C9" s="9">
        <f t="shared" si="1"/>
        <v>32454940</v>
      </c>
      <c r="D9" s="9">
        <f t="shared" si="1"/>
        <v>61903657</v>
      </c>
      <c r="E9" s="9">
        <f t="shared" si="1"/>
        <v>36291695</v>
      </c>
      <c r="F9" s="9">
        <f t="shared" si="1"/>
        <v>29752203</v>
      </c>
      <c r="G9" s="9">
        <f t="shared" si="1"/>
        <v>28261613</v>
      </c>
      <c r="H9" s="9">
        <f t="shared" si="1"/>
        <v>0</v>
      </c>
      <c r="I9" s="2"/>
    </row>
    <row r="10" spans="1:9" x14ac:dyDescent="0.25">
      <c r="A10" s="15" t="s">
        <v>46</v>
      </c>
      <c r="B10" s="13">
        <v>20253870</v>
      </c>
      <c r="C10" s="13">
        <v>23907051</v>
      </c>
      <c r="D10" s="13">
        <f>25317574</f>
        <v>25317574</v>
      </c>
      <c r="E10" s="13">
        <v>28599927</v>
      </c>
      <c r="F10" s="13">
        <v>23268660</v>
      </c>
      <c r="G10" s="13">
        <v>22297303</v>
      </c>
      <c r="H10" s="13"/>
      <c r="I10" s="2"/>
    </row>
    <row r="11" spans="1:9" x14ac:dyDescent="0.25">
      <c r="A11" s="15" t="s">
        <v>54</v>
      </c>
      <c r="B11" s="13"/>
      <c r="C11" s="13">
        <v>2585000</v>
      </c>
      <c r="D11" s="13">
        <v>29552230</v>
      </c>
      <c r="E11" s="13"/>
      <c r="F11" s="13"/>
      <c r="G11" s="13"/>
      <c r="H11" s="13"/>
      <c r="I11" s="2"/>
    </row>
    <row r="12" spans="1:9" x14ac:dyDescent="0.25">
      <c r="A12" s="15" t="s">
        <v>55</v>
      </c>
      <c r="B12" s="13">
        <v>5183182</v>
      </c>
      <c r="C12" s="13">
        <v>5962889</v>
      </c>
      <c r="D12" s="13">
        <f>7033853</f>
        <v>7033853</v>
      </c>
      <c r="E12" s="13">
        <v>7691768</v>
      </c>
      <c r="F12" s="13">
        <v>6483543</v>
      </c>
      <c r="G12" s="13">
        <v>5964310</v>
      </c>
      <c r="H12" s="13"/>
      <c r="I12" s="2"/>
    </row>
    <row r="13" spans="1:9" x14ac:dyDescent="0.25">
      <c r="A13" s="10" t="s">
        <v>56</v>
      </c>
      <c r="B13" s="17">
        <f t="shared" ref="B13:H13" si="2">B7-B9</f>
        <v>101779980</v>
      </c>
      <c r="C13" s="17">
        <f t="shared" si="2"/>
        <v>110990902</v>
      </c>
      <c r="D13" s="17">
        <f t="shared" si="2"/>
        <v>90419163</v>
      </c>
      <c r="E13" s="17">
        <f t="shared" si="2"/>
        <v>141401557</v>
      </c>
      <c r="F13" s="17">
        <f t="shared" si="2"/>
        <v>100041609</v>
      </c>
      <c r="G13" s="17">
        <f t="shared" si="2"/>
        <v>88032901</v>
      </c>
      <c r="H13" s="17">
        <f t="shared" si="2"/>
        <v>0</v>
      </c>
      <c r="I13" s="21"/>
    </row>
    <row r="14" spans="1:9" x14ac:dyDescent="0.25">
      <c r="A14" s="22" t="s">
        <v>59</v>
      </c>
      <c r="B14" s="9"/>
      <c r="C14" s="9"/>
      <c r="D14" s="9"/>
      <c r="E14" s="9"/>
      <c r="F14" s="9"/>
      <c r="G14" s="9"/>
      <c r="H14" s="9"/>
      <c r="I14" s="21"/>
    </row>
    <row r="15" spans="1:9" x14ac:dyDescent="0.25">
      <c r="A15" s="15" t="s">
        <v>60</v>
      </c>
      <c r="B15" s="13">
        <v>12652936</v>
      </c>
      <c r="C15" s="13">
        <v>10696399</v>
      </c>
      <c r="D15" s="13">
        <v>12721773</v>
      </c>
      <c r="E15" s="13">
        <v>9901871</v>
      </c>
      <c r="F15" s="13">
        <v>8582359</v>
      </c>
      <c r="G15" s="13">
        <v>7068051</v>
      </c>
      <c r="H15" s="13"/>
      <c r="I15" s="2"/>
    </row>
    <row r="16" spans="1:9" x14ac:dyDescent="0.25">
      <c r="A16" s="15" t="s">
        <v>63</v>
      </c>
      <c r="B16" s="13">
        <v>0</v>
      </c>
      <c r="C16" s="13">
        <v>911111</v>
      </c>
      <c r="D16" s="13">
        <v>35524728</v>
      </c>
      <c r="E16" s="13">
        <v>67521</v>
      </c>
      <c r="F16" s="13">
        <v>285302</v>
      </c>
      <c r="G16" s="13">
        <v>8993290</v>
      </c>
      <c r="H16" s="13"/>
      <c r="I16" s="2"/>
    </row>
    <row r="17" spans="1:9" x14ac:dyDescent="0.25">
      <c r="A17" s="10" t="s">
        <v>65</v>
      </c>
      <c r="B17" s="17">
        <f t="shared" ref="B17:H17" si="3">B13-B15+B16</f>
        <v>89127044</v>
      </c>
      <c r="C17" s="17">
        <f t="shared" si="3"/>
        <v>101205614</v>
      </c>
      <c r="D17" s="17">
        <f t="shared" si="3"/>
        <v>113222118</v>
      </c>
      <c r="E17" s="17">
        <f t="shared" si="3"/>
        <v>131567207</v>
      </c>
      <c r="F17" s="17">
        <f t="shared" si="3"/>
        <v>91744552</v>
      </c>
      <c r="G17" s="17">
        <f t="shared" si="3"/>
        <v>89958140</v>
      </c>
      <c r="H17" s="17">
        <f t="shared" si="3"/>
        <v>0</v>
      </c>
      <c r="I17" s="21"/>
    </row>
    <row r="18" spans="1:9" x14ac:dyDescent="0.25">
      <c r="A18" s="15" t="s">
        <v>66</v>
      </c>
      <c r="B18" s="13">
        <v>4244145</v>
      </c>
      <c r="C18" s="13">
        <v>4819315</v>
      </c>
      <c r="D18" s="13">
        <v>5389615</v>
      </c>
      <c r="E18" s="13">
        <v>6265105</v>
      </c>
      <c r="F18" s="13">
        <v>4368788</v>
      </c>
      <c r="G18" s="13">
        <v>4283721</v>
      </c>
      <c r="H18" s="13"/>
      <c r="I18" s="21"/>
    </row>
    <row r="19" spans="1:9" x14ac:dyDescent="0.25">
      <c r="A19" s="10" t="s">
        <v>68</v>
      </c>
      <c r="B19" s="9">
        <f t="shared" ref="B19:H19" si="4">B17-B18</f>
        <v>84882899</v>
      </c>
      <c r="C19" s="9">
        <f t="shared" si="4"/>
        <v>96386299</v>
      </c>
      <c r="D19" s="9">
        <f t="shared" si="4"/>
        <v>107832503</v>
      </c>
      <c r="E19" s="9">
        <f t="shared" si="4"/>
        <v>125302102</v>
      </c>
      <c r="F19" s="9">
        <f t="shared" si="4"/>
        <v>87375764</v>
      </c>
      <c r="G19" s="9">
        <f t="shared" si="4"/>
        <v>85674419</v>
      </c>
      <c r="H19" s="9">
        <f t="shared" si="4"/>
        <v>0</v>
      </c>
      <c r="I19" s="21"/>
    </row>
    <row r="20" spans="1:9" x14ac:dyDescent="0.25">
      <c r="A20" s="16"/>
      <c r="B20" s="9"/>
      <c r="C20" s="9"/>
      <c r="D20" s="9"/>
      <c r="E20" s="9"/>
      <c r="F20" s="9"/>
      <c r="G20" s="9"/>
      <c r="H20" s="9"/>
      <c r="I20" s="21"/>
    </row>
    <row r="21" spans="1:9" ht="15.75" customHeight="1" x14ac:dyDescent="0.25">
      <c r="A21" s="5" t="s">
        <v>69</v>
      </c>
      <c r="B21" s="13">
        <v>20244566</v>
      </c>
      <c r="C21" s="13">
        <v>22005106</v>
      </c>
      <c r="D21" s="13">
        <v>10733373</v>
      </c>
      <c r="E21" s="13">
        <v>21532061</v>
      </c>
      <c r="F21" s="13">
        <v>-15585182</v>
      </c>
      <c r="G21" s="13">
        <v>-15109935</v>
      </c>
      <c r="H21" s="13"/>
    </row>
    <row r="22" spans="1:9" ht="15.75" customHeight="1" x14ac:dyDescent="0.25">
      <c r="A22" s="25"/>
      <c r="B22" s="13"/>
      <c r="C22" s="13"/>
      <c r="D22" s="13"/>
      <c r="E22" s="13"/>
      <c r="F22" s="13"/>
      <c r="G22" s="13"/>
      <c r="H22" s="13"/>
    </row>
    <row r="23" spans="1:9" ht="15.75" customHeight="1" x14ac:dyDescent="0.25">
      <c r="A23" s="10" t="s">
        <v>71</v>
      </c>
      <c r="B23" s="27">
        <f t="shared" ref="B23:E23" si="5">B19-B21</f>
        <v>64638333</v>
      </c>
      <c r="C23" s="27">
        <f t="shared" si="5"/>
        <v>74381193</v>
      </c>
      <c r="D23" s="27">
        <f t="shared" si="5"/>
        <v>97099130</v>
      </c>
      <c r="E23" s="27">
        <f t="shared" si="5"/>
        <v>103770041</v>
      </c>
      <c r="F23" s="27">
        <f t="shared" ref="F23:G23" si="6">F19+F21</f>
        <v>71790582</v>
      </c>
      <c r="G23" s="27">
        <f t="shared" si="6"/>
        <v>70564484</v>
      </c>
      <c r="H23" s="27">
        <f>H19-H21</f>
        <v>0</v>
      </c>
      <c r="I23" s="21"/>
    </row>
    <row r="24" spans="1:9" ht="15.75" customHeight="1" x14ac:dyDescent="0.25">
      <c r="A24" s="16"/>
      <c r="B24" s="21"/>
      <c r="C24" s="21"/>
      <c r="D24" s="21"/>
      <c r="E24" s="21"/>
      <c r="F24" s="21"/>
      <c r="G24" s="21"/>
      <c r="H24" s="21"/>
    </row>
    <row r="25" spans="1:9" ht="15.75" customHeight="1" x14ac:dyDescent="0.25">
      <c r="A25" s="10" t="s">
        <v>74</v>
      </c>
      <c r="B25" s="29">
        <f>B23/('1'!B37/10)</f>
        <v>1.4859386896551725</v>
      </c>
      <c r="C25" s="29">
        <f>C23/('1'!C37/10)</f>
        <v>1.7099124827586207</v>
      </c>
      <c r="D25" s="29">
        <f>D23/('1'!D37/10)</f>
        <v>1.3901092340730137</v>
      </c>
      <c r="E25" s="29">
        <f>E23/('1'!E37/10)</f>
        <v>1.2918370545579037</v>
      </c>
      <c r="F25" s="29">
        <f>F23/('1'!F37/10)</f>
        <v>0.80515639102424452</v>
      </c>
      <c r="G25" s="29">
        <f>G23/('1'!G37/10)</f>
        <v>0.71945934067872386</v>
      </c>
      <c r="H25" s="29" t="e">
        <f>H23/('1'!H37/10)</f>
        <v>#DIV/0!</v>
      </c>
      <c r="I25" s="16"/>
    </row>
    <row r="26" spans="1:9" ht="15.75" customHeight="1" x14ac:dyDescent="0.25">
      <c r="A26" s="22" t="s">
        <v>78</v>
      </c>
      <c r="B26" s="25">
        <v>43500000</v>
      </c>
      <c r="C26" s="25">
        <v>43500000</v>
      </c>
      <c r="D26" s="25">
        <v>69850000</v>
      </c>
      <c r="E26" s="25">
        <v>80327500</v>
      </c>
      <c r="F26" s="25">
        <v>89163525</v>
      </c>
      <c r="G26" s="12">
        <v>98079877.5</v>
      </c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spans="1:1" ht="15.75" customHeight="1" x14ac:dyDescent="0.2"/>
    <row r="34" spans="1:1" ht="15.75" customHeight="1" x14ac:dyDescent="0.2"/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5">
      <c r="A48" s="15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20" sqref="J20"/>
    </sheetView>
  </sheetViews>
  <sheetFormatPr defaultColWidth="12.625" defaultRowHeight="15" customHeight="1" x14ac:dyDescent="0.2"/>
  <cols>
    <col min="1" max="1" width="47.875" customWidth="1"/>
    <col min="2" max="2" width="14" customWidth="1"/>
    <col min="3" max="4" width="12.625" customWidth="1"/>
    <col min="5" max="5" width="15.5" customWidth="1"/>
    <col min="6" max="7" width="14" customWidth="1"/>
    <col min="8" max="8" width="10.375" customWidth="1"/>
    <col min="9" max="26" width="7.625" customWidth="1"/>
  </cols>
  <sheetData>
    <row r="1" spans="1:8" ht="15.75" x14ac:dyDescent="0.25">
      <c r="A1" s="1" t="s">
        <v>0</v>
      </c>
      <c r="B1" s="1"/>
      <c r="C1" s="1"/>
      <c r="D1" s="1"/>
      <c r="E1" s="11"/>
      <c r="F1" s="7"/>
    </row>
    <row r="2" spans="1:8" ht="15.75" x14ac:dyDescent="0.25">
      <c r="A2" s="1" t="s">
        <v>8</v>
      </c>
      <c r="B2" s="1"/>
      <c r="C2" s="1"/>
      <c r="D2" s="1"/>
      <c r="E2" s="4"/>
      <c r="F2" s="4"/>
    </row>
    <row r="3" spans="1:8" ht="15.75" x14ac:dyDescent="0.25">
      <c r="A3" s="1" t="s">
        <v>10</v>
      </c>
      <c r="B3" s="1"/>
      <c r="C3" s="1"/>
      <c r="D3" s="1"/>
      <c r="E3" s="11"/>
      <c r="F3" s="7"/>
    </row>
    <row r="4" spans="1:8" ht="15.75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4">
        <v>43646</v>
      </c>
    </row>
    <row r="5" spans="1:8" x14ac:dyDescent="0.25">
      <c r="A5" s="10" t="s">
        <v>13</v>
      </c>
    </row>
    <row r="6" spans="1:8" x14ac:dyDescent="0.25">
      <c r="A6" s="12" t="s">
        <v>14</v>
      </c>
      <c r="B6" s="13">
        <v>909495968</v>
      </c>
      <c r="C6" s="13">
        <v>1016804163</v>
      </c>
      <c r="D6" s="13">
        <v>1071777736</v>
      </c>
      <c r="E6" s="13">
        <v>1135781779</v>
      </c>
      <c r="F6" s="13">
        <v>794321251</v>
      </c>
      <c r="G6" s="13">
        <v>725191327</v>
      </c>
    </row>
    <row r="7" spans="1:8" x14ac:dyDescent="0.25">
      <c r="A7" s="15" t="s">
        <v>15</v>
      </c>
      <c r="B7" s="13">
        <v>-858325061</v>
      </c>
      <c r="C7" s="13">
        <v>-917930792</v>
      </c>
      <c r="D7" s="13">
        <v>-990588721</v>
      </c>
      <c r="E7" s="13">
        <v>-1104542211</v>
      </c>
      <c r="F7" s="13">
        <v>-655908029</v>
      </c>
      <c r="G7" s="13">
        <v>-676894157</v>
      </c>
    </row>
    <row r="8" spans="1:8" x14ac:dyDescent="0.25">
      <c r="A8" s="15" t="s">
        <v>16</v>
      </c>
      <c r="B8" s="13">
        <v>-12652936</v>
      </c>
      <c r="C8" s="13">
        <v>-10696399</v>
      </c>
      <c r="D8" s="13">
        <v>-12721773</v>
      </c>
      <c r="E8" s="13">
        <v>-9901871</v>
      </c>
      <c r="F8" s="13">
        <v>-8582359</v>
      </c>
      <c r="G8" s="13">
        <v>-7068051</v>
      </c>
    </row>
    <row r="9" spans="1:8" x14ac:dyDescent="0.25">
      <c r="A9" s="15" t="s">
        <v>18</v>
      </c>
      <c r="B9" s="13">
        <v>0</v>
      </c>
      <c r="C9" s="13">
        <v>-3395316</v>
      </c>
      <c r="D9" s="13">
        <v>-4534516</v>
      </c>
      <c r="E9" s="13">
        <v>-5544757</v>
      </c>
      <c r="F9" s="13">
        <v>-6157053</v>
      </c>
      <c r="G9" s="13">
        <v>-4637028</v>
      </c>
    </row>
    <row r="10" spans="1:8" x14ac:dyDescent="0.25">
      <c r="A10" s="15" t="s">
        <v>19</v>
      </c>
      <c r="B10" s="13">
        <v>0</v>
      </c>
      <c r="C10" s="13">
        <v>-15641500</v>
      </c>
      <c r="D10" s="13"/>
      <c r="E10" s="13">
        <v>0</v>
      </c>
      <c r="F10" s="13">
        <v>0</v>
      </c>
    </row>
    <row r="11" spans="1:8" x14ac:dyDescent="0.25">
      <c r="A11" s="15" t="s">
        <v>21</v>
      </c>
      <c r="B11" s="13"/>
      <c r="C11" s="13"/>
      <c r="D11" s="13"/>
      <c r="E11" s="13"/>
      <c r="F11" s="13"/>
      <c r="G11" s="13">
        <v>7841111</v>
      </c>
    </row>
    <row r="12" spans="1:8" x14ac:dyDescent="0.25">
      <c r="A12" s="15" t="s">
        <v>24</v>
      </c>
      <c r="B12" s="13"/>
      <c r="C12" s="13"/>
      <c r="D12" s="13"/>
      <c r="E12" s="13"/>
      <c r="F12" s="13"/>
      <c r="G12" s="13">
        <v>1152179</v>
      </c>
    </row>
    <row r="13" spans="1:8" x14ac:dyDescent="0.25">
      <c r="A13" s="15" t="s">
        <v>25</v>
      </c>
      <c r="B13" s="13">
        <v>-9632315</v>
      </c>
      <c r="C13" s="13">
        <v>-17135529</v>
      </c>
      <c r="D13" s="13">
        <v>-19108795</v>
      </c>
      <c r="E13" s="13">
        <v>-14923913</v>
      </c>
      <c r="F13" s="13">
        <v>-14453440</v>
      </c>
      <c r="G13" s="13">
        <v>-11022574</v>
      </c>
    </row>
    <row r="14" spans="1:8" x14ac:dyDescent="0.25">
      <c r="A14" s="16"/>
      <c r="B14" s="17">
        <f t="shared" ref="B14:G14" si="0">SUM(B6:B13)</f>
        <v>28885656</v>
      </c>
      <c r="C14" s="17">
        <f t="shared" si="0"/>
        <v>52004627</v>
      </c>
      <c r="D14" s="17">
        <f t="shared" si="0"/>
        <v>44823931</v>
      </c>
      <c r="E14" s="17">
        <f t="shared" si="0"/>
        <v>869027</v>
      </c>
      <c r="F14" s="17">
        <f t="shared" si="0"/>
        <v>109220370</v>
      </c>
      <c r="G14" s="17">
        <f t="shared" si="0"/>
        <v>34562807</v>
      </c>
    </row>
    <row r="15" spans="1:8" x14ac:dyDescent="0.25">
      <c r="B15" s="13"/>
      <c r="C15" s="13"/>
      <c r="D15" s="13"/>
      <c r="E15" s="13"/>
      <c r="F15" s="13"/>
      <c r="G15" s="13"/>
    </row>
    <row r="16" spans="1:8" x14ac:dyDescent="0.25">
      <c r="A16" s="10" t="s">
        <v>27</v>
      </c>
      <c r="B16" s="13"/>
      <c r="C16" s="13"/>
      <c r="D16" s="13"/>
      <c r="E16" s="13"/>
      <c r="F16" s="13"/>
      <c r="G16" s="13"/>
    </row>
    <row r="17" spans="1:7" x14ac:dyDescent="0.25">
      <c r="A17" s="15" t="s">
        <v>29</v>
      </c>
      <c r="B17" s="13">
        <v>-20773776</v>
      </c>
      <c r="C17" s="13">
        <v>-89858481</v>
      </c>
      <c r="D17" s="13">
        <v>-237279044</v>
      </c>
      <c r="E17" s="13">
        <v>-38767656</v>
      </c>
      <c r="F17" s="13">
        <v>-28117835</v>
      </c>
      <c r="G17" s="13">
        <v>-52150846</v>
      </c>
    </row>
    <row r="18" spans="1:7" x14ac:dyDescent="0.25">
      <c r="A18" s="16"/>
      <c r="B18" s="17">
        <f t="shared" ref="B18:G18" si="1">SUM(B17)</f>
        <v>-20773776</v>
      </c>
      <c r="C18" s="17">
        <f t="shared" si="1"/>
        <v>-89858481</v>
      </c>
      <c r="D18" s="17">
        <f t="shared" si="1"/>
        <v>-237279044</v>
      </c>
      <c r="E18" s="17">
        <f t="shared" si="1"/>
        <v>-38767656</v>
      </c>
      <c r="F18" s="17">
        <f t="shared" si="1"/>
        <v>-28117835</v>
      </c>
      <c r="G18" s="17">
        <f t="shared" si="1"/>
        <v>-52150846</v>
      </c>
    </row>
    <row r="19" spans="1:7" x14ac:dyDescent="0.25">
      <c r="B19" s="13"/>
      <c r="C19" s="13"/>
      <c r="D19" s="13"/>
      <c r="E19" s="13"/>
      <c r="F19" s="13"/>
      <c r="G19" s="13"/>
    </row>
    <row r="20" spans="1:7" x14ac:dyDescent="0.25">
      <c r="A20" s="10" t="s">
        <v>33</v>
      </c>
      <c r="B20" s="13"/>
      <c r="C20" s="13"/>
      <c r="D20" s="13"/>
      <c r="E20" s="13"/>
      <c r="F20" s="13"/>
      <c r="G20" s="13"/>
    </row>
    <row r="21" spans="1:7" ht="15.75" customHeight="1" x14ac:dyDescent="0.25">
      <c r="A21" s="15" t="s">
        <v>35</v>
      </c>
      <c r="B21" s="13">
        <v>65000000</v>
      </c>
      <c r="C21" s="13">
        <v>0</v>
      </c>
      <c r="D21" s="13">
        <v>200000000</v>
      </c>
      <c r="E21" s="13">
        <v>0</v>
      </c>
      <c r="F21" s="13">
        <v>0</v>
      </c>
      <c r="G21" s="13">
        <v>0</v>
      </c>
    </row>
    <row r="22" spans="1:7" ht="15.75" customHeight="1" x14ac:dyDescent="0.25">
      <c r="A22" s="15" t="s">
        <v>36</v>
      </c>
      <c r="B22" s="13">
        <v>-6418576</v>
      </c>
      <c r="C22" s="13">
        <v>4131237</v>
      </c>
      <c r="D22" s="13">
        <v>19210403</v>
      </c>
      <c r="E22" s="13">
        <v>42655741</v>
      </c>
      <c r="F22" s="13">
        <v>-5026290</v>
      </c>
      <c r="G22" s="13">
        <v>48292251</v>
      </c>
    </row>
    <row r="23" spans="1:7" ht="15.75" customHeight="1" x14ac:dyDescent="0.25">
      <c r="A23" s="15" t="s">
        <v>38</v>
      </c>
      <c r="B23" s="13">
        <v>-15895238</v>
      </c>
      <c r="C23" s="13">
        <v>-13616492</v>
      </c>
      <c r="D23" s="13">
        <v>-6018458</v>
      </c>
      <c r="E23" s="13">
        <v>0</v>
      </c>
      <c r="F23" s="13">
        <v>0</v>
      </c>
      <c r="G23" s="13">
        <v>0</v>
      </c>
    </row>
    <row r="24" spans="1:7" ht="15.75" customHeight="1" x14ac:dyDescent="0.25">
      <c r="A24" s="15" t="s">
        <v>39</v>
      </c>
      <c r="B24" s="13"/>
      <c r="C24" s="13"/>
      <c r="D24" s="13">
        <v>-8166000</v>
      </c>
      <c r="E24" s="13"/>
      <c r="F24" s="13"/>
      <c r="G24" s="13"/>
    </row>
    <row r="25" spans="1:7" ht="15.75" customHeight="1" x14ac:dyDescent="0.25">
      <c r="A25" s="16"/>
      <c r="B25" s="17">
        <f t="shared" ref="B25:G25" si="2">SUM(B21:B24)</f>
        <v>42686186</v>
      </c>
      <c r="C25" s="17">
        <f t="shared" si="2"/>
        <v>-9485255</v>
      </c>
      <c r="D25" s="17">
        <f t="shared" si="2"/>
        <v>205025945</v>
      </c>
      <c r="E25" s="17">
        <f t="shared" si="2"/>
        <v>42655741</v>
      </c>
      <c r="F25" s="17">
        <f t="shared" si="2"/>
        <v>-5026290</v>
      </c>
      <c r="G25" s="17">
        <f t="shared" si="2"/>
        <v>48292251</v>
      </c>
    </row>
    <row r="26" spans="1:7" ht="15.75" customHeight="1" x14ac:dyDescent="0.25">
      <c r="B26" s="13"/>
      <c r="C26" s="13"/>
      <c r="D26" s="13"/>
      <c r="E26" s="13"/>
      <c r="F26" s="13"/>
      <c r="G26" s="13"/>
    </row>
    <row r="27" spans="1:7" ht="15.75" customHeight="1" x14ac:dyDescent="0.25">
      <c r="A27" s="16" t="s">
        <v>41</v>
      </c>
      <c r="B27" s="9">
        <f t="shared" ref="B27:G27" si="3">SUM(B14,B18,B25)</f>
        <v>50798066</v>
      </c>
      <c r="C27" s="9">
        <f t="shared" si="3"/>
        <v>-47339109</v>
      </c>
      <c r="D27" s="9">
        <f t="shared" si="3"/>
        <v>12570832</v>
      </c>
      <c r="E27" s="9">
        <f t="shared" si="3"/>
        <v>4757112</v>
      </c>
      <c r="F27" s="9">
        <f t="shared" si="3"/>
        <v>76076245</v>
      </c>
      <c r="G27" s="9">
        <f t="shared" si="3"/>
        <v>30704212</v>
      </c>
    </row>
    <row r="28" spans="1:7" ht="15.75" customHeight="1" x14ac:dyDescent="0.25">
      <c r="A28" s="22" t="s">
        <v>44</v>
      </c>
      <c r="B28" s="13">
        <v>1754570</v>
      </c>
      <c r="C28" s="13">
        <v>52552636</v>
      </c>
      <c r="D28" s="13">
        <v>5213527</v>
      </c>
      <c r="E28" s="13">
        <v>17784359</v>
      </c>
      <c r="F28" s="13">
        <v>22541472</v>
      </c>
      <c r="G28" s="13">
        <v>98617717</v>
      </c>
    </row>
    <row r="29" spans="1:7" ht="15.75" customHeight="1" x14ac:dyDescent="0.25">
      <c r="A29" s="10" t="s">
        <v>48</v>
      </c>
      <c r="B29" s="9">
        <f t="shared" ref="B29:G29" si="4">SUM(B27:B28)</f>
        <v>52552636</v>
      </c>
      <c r="C29" s="9">
        <f t="shared" si="4"/>
        <v>5213527</v>
      </c>
      <c r="D29" s="9">
        <f t="shared" si="4"/>
        <v>17784359</v>
      </c>
      <c r="E29" s="9">
        <f t="shared" si="4"/>
        <v>22541471</v>
      </c>
      <c r="F29" s="9">
        <f t="shared" si="4"/>
        <v>98617717</v>
      </c>
      <c r="G29" s="9">
        <f t="shared" si="4"/>
        <v>129321929</v>
      </c>
    </row>
    <row r="30" spans="1:7" ht="15.75" customHeight="1" x14ac:dyDescent="0.25">
      <c r="B30" s="9"/>
      <c r="C30" s="9"/>
      <c r="D30" s="9"/>
      <c r="E30" s="9"/>
      <c r="F30" s="9"/>
      <c r="G30" s="9"/>
    </row>
    <row r="31" spans="1:7" ht="15.75" customHeight="1" x14ac:dyDescent="0.2"/>
    <row r="32" spans="1:7" ht="15.75" customHeight="1" x14ac:dyDescent="0.25">
      <c r="A32" s="10" t="s">
        <v>51</v>
      </c>
      <c r="B32" s="23">
        <f>B14/('1'!B37/10)</f>
        <v>0.6640380689655172</v>
      </c>
      <c r="C32" s="23">
        <f>C14/('1'!C37/10)</f>
        <v>1.1955086666666668</v>
      </c>
      <c r="D32" s="23">
        <f>D14/('1'!D37/10)</f>
        <v>0.64171697924123117</v>
      </c>
      <c r="E32" s="23">
        <f>E14/('1'!E37/10)</f>
        <v>1.0818549064766115E-2</v>
      </c>
      <c r="F32" s="23">
        <f>F14/('1'!F37/10)</f>
        <v>1.2249445050540566</v>
      </c>
      <c r="G32" s="23">
        <f>G14/('1'!G37/10)</f>
        <v>0.35239447561504145</v>
      </c>
    </row>
    <row r="33" spans="1:7" ht="15.75" customHeight="1" x14ac:dyDescent="0.25">
      <c r="A33" s="10" t="s">
        <v>57</v>
      </c>
      <c r="B33" s="12">
        <v>43500000</v>
      </c>
      <c r="C33" s="12">
        <v>43500000</v>
      </c>
      <c r="D33" s="12">
        <v>69850000</v>
      </c>
      <c r="E33" s="12">
        <v>80327500</v>
      </c>
      <c r="F33" s="12">
        <v>89163525</v>
      </c>
      <c r="G33" s="12">
        <v>98079877.5</v>
      </c>
    </row>
    <row r="34" spans="1:7" ht="15.75" customHeight="1" x14ac:dyDescent="0.2"/>
    <row r="35" spans="1:7" ht="15.75" customHeight="1" x14ac:dyDescent="0.2"/>
    <row r="36" spans="1:7" ht="15.75" customHeight="1" x14ac:dyDescent="0.2"/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14.5" customWidth="1"/>
    <col min="2" max="26" width="7.625" customWidth="1"/>
  </cols>
  <sheetData>
    <row r="1" spans="1:7" ht="15.75" x14ac:dyDescent="0.25">
      <c r="A1" s="1" t="s">
        <v>0</v>
      </c>
    </row>
    <row r="2" spans="1:7" x14ac:dyDescent="0.25">
      <c r="A2" s="16" t="s">
        <v>72</v>
      </c>
    </row>
    <row r="3" spans="1:7" ht="15.75" x14ac:dyDescent="0.25">
      <c r="A3" s="1" t="s">
        <v>10</v>
      </c>
    </row>
    <row r="5" spans="1:7" x14ac:dyDescent="0.25">
      <c r="A5" s="16"/>
      <c r="B5" s="16">
        <v>2013</v>
      </c>
      <c r="C5" s="16">
        <v>2014</v>
      </c>
      <c r="D5" s="16">
        <v>2015</v>
      </c>
      <c r="E5" s="16">
        <v>216</v>
      </c>
      <c r="F5" s="16">
        <v>2017</v>
      </c>
      <c r="G5" s="16">
        <v>2018</v>
      </c>
    </row>
    <row r="6" spans="1:7" x14ac:dyDescent="0.25">
      <c r="A6" s="15" t="s">
        <v>73</v>
      </c>
      <c r="B6" s="28">
        <f>'2'!B23/'1'!B17</f>
        <v>8.8780226054843897E-2</v>
      </c>
      <c r="C6" s="28">
        <f>'2'!C23/'1'!C17</f>
        <v>9.5346817055044608E-2</v>
      </c>
      <c r="D6" s="28">
        <f>'2'!D23/'1'!D17</f>
        <v>8.4478171881966518E-2</v>
      </c>
      <c r="E6" s="28">
        <f>'2'!E23/'1'!E17</f>
        <v>8.4146573792650531E-2</v>
      </c>
      <c r="F6" s="28">
        <f>'2'!F23/'1'!F17</f>
        <v>5.5296350121172469E-2</v>
      </c>
      <c r="G6" s="28">
        <f>'2'!G23/'1'!G17</f>
        <v>4.9693245398779576E-2</v>
      </c>
    </row>
    <row r="7" spans="1:7" x14ac:dyDescent="0.25">
      <c r="A7" s="15" t="s">
        <v>75</v>
      </c>
      <c r="B7" s="28">
        <f>'2'!B23/'1'!B36</f>
        <v>0.10114976637228415</v>
      </c>
      <c r="C7" s="28">
        <f>'2'!C23/'1'!C36</f>
        <v>0.10786963309162072</v>
      </c>
      <c r="D7" s="28">
        <f>'2'!D23/'1'!D36</f>
        <v>9.8413318425538118E-2</v>
      </c>
      <c r="E7" s="28">
        <f>'2'!E23/'1'!E36</f>
        <v>9.547266545202826E-2</v>
      </c>
      <c r="F7" s="28">
        <f>'2'!F23/'1'!F36</f>
        <v>6.1957923430239974E-2</v>
      </c>
      <c r="G7" s="28">
        <f>'2'!G23/'1'!G36</f>
        <v>5.7403873699969181E-2</v>
      </c>
    </row>
    <row r="8" spans="1:7" x14ac:dyDescent="0.25">
      <c r="A8" s="15" t="s">
        <v>76</v>
      </c>
      <c r="B8" s="28">
        <f>'1'!B22/'1'!B36</f>
        <v>1.2261001107120881E-3</v>
      </c>
      <c r="C8" s="28">
        <f>'1'!C22/'1'!C36</f>
        <v>0</v>
      </c>
      <c r="D8" s="28">
        <f>'1'!D22/'1'!D36</f>
        <v>0</v>
      </c>
      <c r="E8" s="28">
        <f>'1'!E22/'1'!E36</f>
        <v>0</v>
      </c>
      <c r="F8" s="28">
        <f>'1'!F22/'1'!F36</f>
        <v>0</v>
      </c>
      <c r="G8" s="28">
        <f>'1'!G22/'1'!G36</f>
        <v>0</v>
      </c>
    </row>
    <row r="9" spans="1:7" x14ac:dyDescent="0.25">
      <c r="A9" s="15" t="s">
        <v>77</v>
      </c>
      <c r="B9" s="30">
        <f>'1'!B11/'1'!B25</f>
        <v>5.0531536541446478</v>
      </c>
      <c r="C9" s="30">
        <f>'1'!C11/'1'!C25</f>
        <v>5.0580655986516003</v>
      </c>
      <c r="D9" s="30">
        <f>'1'!D11/'1'!D25</f>
        <v>3.6223828974714749</v>
      </c>
      <c r="E9" s="30">
        <f>'1'!E11/'1'!E25</f>
        <v>5.0403427139510253</v>
      </c>
      <c r="F9" s="30">
        <f>'1'!F11/'1'!F25</f>
        <v>6.1989253951008898</v>
      </c>
      <c r="G9" s="30">
        <f>'1'!G11/'1'!G25</f>
        <v>5.0709098239630341</v>
      </c>
    </row>
    <row r="10" spans="1:7" x14ac:dyDescent="0.25">
      <c r="A10" s="15" t="s">
        <v>79</v>
      </c>
      <c r="B10" s="28">
        <f>'2'!B23/'2'!B5</f>
        <v>7.0498166854242719E-2</v>
      </c>
      <c r="C10" s="28">
        <f>'2'!C23/'2'!C5</f>
        <v>7.3059332326696397E-2</v>
      </c>
      <c r="D10" s="28">
        <f>'2'!D23/'2'!D5</f>
        <v>9.0525945248528333E-2</v>
      </c>
      <c r="E10" s="28">
        <f>'2'!E23/'2'!E5</f>
        <v>9.0795679834239085E-2</v>
      </c>
      <c r="F10" s="28">
        <f>'2'!F23/'2'!F5</f>
        <v>9.2135559635021139E-2</v>
      </c>
      <c r="G10" s="28">
        <f>'2'!G23/'2'!G5</f>
        <v>9.5482839520391216E-2</v>
      </c>
    </row>
    <row r="11" spans="1:7" x14ac:dyDescent="0.25">
      <c r="A11" s="12" t="s">
        <v>80</v>
      </c>
      <c r="B11" s="28">
        <f>'2'!B13/'2'!B5</f>
        <v>0.1110069161663171</v>
      </c>
      <c r="C11" s="28">
        <f>'2'!C13/'2'!C5</f>
        <v>0.10901843419556058</v>
      </c>
      <c r="D11" s="28">
        <f>'2'!D13/'2'!D5</f>
        <v>8.4298182683570491E-2</v>
      </c>
      <c r="E11" s="28">
        <f>'2'!E13/'2'!E5</f>
        <v>0.1237221299491913</v>
      </c>
      <c r="F11" s="28">
        <f>'2'!F13/'2'!F5</f>
        <v>0.12839274143233673</v>
      </c>
      <c r="G11" s="28">
        <f>'2'!G13/'2'!G5</f>
        <v>0.11911985863451488</v>
      </c>
    </row>
    <row r="12" spans="1:7" x14ac:dyDescent="0.25">
      <c r="A12" s="15" t="s">
        <v>81</v>
      </c>
      <c r="B12" s="28">
        <f>'2'!B23/('1'!B36+'1'!B22)</f>
        <v>0.10102589850694001</v>
      </c>
      <c r="C12" s="28">
        <f>'2'!C23/('1'!C36+'1'!C22)</f>
        <v>0.10786963309162072</v>
      </c>
      <c r="D12" s="28">
        <f>'2'!D23/('1'!D36+'1'!D22)</f>
        <v>9.8413318425538118E-2</v>
      </c>
      <c r="E12" s="28">
        <f>'2'!E23/('1'!E36+'1'!E22)</f>
        <v>9.547266545202826E-2</v>
      </c>
      <c r="F12" s="28">
        <f>'2'!F23/('1'!F36+'1'!F22)</f>
        <v>6.1957923430239974E-2</v>
      </c>
      <c r="G12" s="28">
        <f>'2'!G23/('1'!G36+'1'!G22)</f>
        <v>5.7403873699969181E-2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2020-04-11T15:44:38Z</dcterms:modified>
</cp:coreProperties>
</file>