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ik\Google Drive\Financial Statements\Checked &amp; Final\FS Template\Formate_3\Pharma &amp; Chemical\A\"/>
    </mc:Choice>
  </mc:AlternateContent>
  <bookViews>
    <workbookView xWindow="0" yWindow="0" windowWidth="20490" windowHeight="7455" activeTab="2"/>
  </bookViews>
  <sheets>
    <sheet name="1" sheetId="1" r:id="rId1"/>
    <sheet name="2" sheetId="2" r:id="rId2"/>
    <sheet name="3" sheetId="4" r:id="rId3"/>
    <sheet name="Ratio" sheetId="5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1" i="1" l="1"/>
  <c r="D51" i="1"/>
  <c r="E51" i="1"/>
  <c r="F51" i="1"/>
  <c r="G51" i="1"/>
  <c r="B51" i="1"/>
  <c r="C30" i="4"/>
  <c r="D30" i="4"/>
  <c r="E30" i="4"/>
  <c r="F30" i="4"/>
  <c r="G30" i="4"/>
  <c r="B30" i="4"/>
  <c r="C27" i="2"/>
  <c r="D27" i="2"/>
  <c r="E27" i="2"/>
  <c r="F27" i="2"/>
  <c r="G27" i="2"/>
  <c r="B27" i="2"/>
  <c r="G24" i="4" l="1"/>
  <c r="G17" i="4"/>
  <c r="G9" i="4"/>
  <c r="G29" i="4" s="1"/>
  <c r="G12" i="2"/>
  <c r="G7" i="2"/>
  <c r="G40" i="1"/>
  <c r="G47" i="1"/>
  <c r="G50" i="1" s="1"/>
  <c r="G21" i="1"/>
  <c r="G9" i="1"/>
  <c r="G48" i="1" l="1"/>
  <c r="G22" i="1"/>
  <c r="G13" i="2"/>
  <c r="G17" i="2" s="1"/>
  <c r="G25" i="4"/>
  <c r="G27" i="4" s="1"/>
  <c r="G9" i="5"/>
  <c r="G8" i="5"/>
  <c r="G20" i="2" l="1"/>
  <c r="G24" i="2" s="1"/>
  <c r="G26" i="2" l="1"/>
  <c r="G6" i="5"/>
  <c r="G10" i="5"/>
  <c r="G11" i="5"/>
  <c r="G12" i="5"/>
  <c r="G7" i="5"/>
  <c r="C7" i="2"/>
  <c r="D7" i="2"/>
  <c r="E7" i="2"/>
  <c r="F7" i="2"/>
  <c r="B7" i="2"/>
  <c r="D29" i="4"/>
  <c r="F24" i="4"/>
  <c r="E24" i="4"/>
  <c r="D24" i="4"/>
  <c r="C24" i="4"/>
  <c r="B24" i="4"/>
  <c r="F17" i="4"/>
  <c r="E17" i="4"/>
  <c r="D17" i="4"/>
  <c r="C17" i="4"/>
  <c r="B17" i="4"/>
  <c r="F9" i="4"/>
  <c r="F25" i="4" s="1"/>
  <c r="F27" i="4" s="1"/>
  <c r="E9" i="4"/>
  <c r="D9" i="4"/>
  <c r="C9" i="4"/>
  <c r="B9" i="4"/>
  <c r="B25" i="4" s="1"/>
  <c r="B27" i="4" s="1"/>
  <c r="F12" i="2"/>
  <c r="E12" i="2"/>
  <c r="D12" i="2"/>
  <c r="C12" i="2"/>
  <c r="B12" i="2"/>
  <c r="C25" i="4" l="1"/>
  <c r="C27" i="4" s="1"/>
  <c r="D25" i="4"/>
  <c r="D27" i="4" s="1"/>
  <c r="B13" i="2"/>
  <c r="B17" i="2" s="1"/>
  <c r="B20" i="2" s="1"/>
  <c r="C13" i="2"/>
  <c r="C17" i="2" s="1"/>
  <c r="C20" i="2" s="1"/>
  <c r="D13" i="2"/>
  <c r="D17" i="2"/>
  <c r="D20" i="2" s="1"/>
  <c r="F13" i="2"/>
  <c r="F17" i="2" s="1"/>
  <c r="F20" i="2" s="1"/>
  <c r="B29" i="4"/>
  <c r="C29" i="4"/>
  <c r="F29" i="4"/>
  <c r="E25" i="4"/>
  <c r="E27" i="4" s="1"/>
  <c r="E29" i="4"/>
  <c r="E13" i="2"/>
  <c r="B31" i="1"/>
  <c r="C31" i="1"/>
  <c r="C21" i="1"/>
  <c r="D31" i="1"/>
  <c r="D21" i="1"/>
  <c r="D9" i="5" s="1"/>
  <c r="B40" i="1"/>
  <c r="C40" i="1"/>
  <c r="D40" i="1"/>
  <c r="E40" i="1"/>
  <c r="B47" i="1"/>
  <c r="C47" i="1"/>
  <c r="D47" i="1"/>
  <c r="E47" i="1"/>
  <c r="B21" i="1"/>
  <c r="B9" i="5" s="1"/>
  <c r="E21" i="1"/>
  <c r="B9" i="1"/>
  <c r="C9" i="1"/>
  <c r="D9" i="1"/>
  <c r="E9" i="1"/>
  <c r="F40" i="1"/>
  <c r="F47" i="1"/>
  <c r="F21" i="1"/>
  <c r="F9" i="1"/>
  <c r="F8" i="5" l="1"/>
  <c r="F50" i="1"/>
  <c r="E48" i="1"/>
  <c r="E8" i="5"/>
  <c r="E50" i="1"/>
  <c r="F9" i="5"/>
  <c r="D8" i="5"/>
  <c r="D50" i="1"/>
  <c r="E9" i="5"/>
  <c r="C8" i="5"/>
  <c r="C50" i="1"/>
  <c r="C9" i="5"/>
  <c r="B8" i="5"/>
  <c r="B48" i="1"/>
  <c r="B50" i="1"/>
  <c r="B24" i="2"/>
  <c r="F24" i="2"/>
  <c r="D24" i="2"/>
  <c r="C24" i="2"/>
  <c r="E17" i="2"/>
  <c r="E20" i="2" s="1"/>
  <c r="F48" i="1"/>
  <c r="D48" i="1"/>
  <c r="C48" i="1"/>
  <c r="B22" i="1"/>
  <c r="F22" i="1"/>
  <c r="C22" i="1"/>
  <c r="D22" i="1"/>
  <c r="E22" i="1"/>
  <c r="D26" i="2" l="1"/>
  <c r="D7" i="5"/>
  <c r="D12" i="5"/>
  <c r="D10" i="5"/>
  <c r="D11" i="5"/>
  <c r="D6" i="5"/>
  <c r="C26" i="2"/>
  <c r="C11" i="5"/>
  <c r="C12" i="5"/>
  <c r="C7" i="5"/>
  <c r="C6" i="5"/>
  <c r="C10" i="5"/>
  <c r="F26" i="2"/>
  <c r="F6" i="5"/>
  <c r="F12" i="5"/>
  <c r="F10" i="5"/>
  <c r="F7" i="5"/>
  <c r="F11" i="5"/>
  <c r="E24" i="2"/>
  <c r="B26" i="2"/>
  <c r="B7" i="5"/>
  <c r="B6" i="5"/>
  <c r="B11" i="5"/>
  <c r="B12" i="5"/>
  <c r="B10" i="5"/>
  <c r="E26" i="2" l="1"/>
  <c r="E12" i="5"/>
  <c r="E10" i="5"/>
  <c r="E11" i="5"/>
  <c r="E6" i="5"/>
  <c r="E7" i="5"/>
</calcChain>
</file>

<file path=xl/sharedStrings.xml><?xml version="1.0" encoding="utf-8"?>
<sst xmlns="http://schemas.openxmlformats.org/spreadsheetml/2006/main" count="95" uniqueCount="91">
  <si>
    <t>property plant &amp; equipment</t>
  </si>
  <si>
    <t>Goodwill</t>
  </si>
  <si>
    <t>Investment in marketeble Securities</t>
  </si>
  <si>
    <t>Inventories</t>
  </si>
  <si>
    <t>Account receivables</t>
  </si>
  <si>
    <t>Advances,Deposits &amp; Pre payments</t>
  </si>
  <si>
    <t>Short term Investment</t>
  </si>
  <si>
    <t>Related party transaction</t>
  </si>
  <si>
    <t>Cash &amp; Cash equivalents</t>
  </si>
  <si>
    <t>Share Capital</t>
  </si>
  <si>
    <t>Revaluation reserve</t>
  </si>
  <si>
    <t>Non Current Liabilities</t>
  </si>
  <si>
    <t>long term loan</t>
  </si>
  <si>
    <t>Short term loan</t>
  </si>
  <si>
    <t>Accounts payable</t>
  </si>
  <si>
    <t>Accrued Expenses</t>
  </si>
  <si>
    <t>Dividend Payable</t>
  </si>
  <si>
    <t>Provision for gratuity</t>
  </si>
  <si>
    <t>Defered tax liability</t>
  </si>
  <si>
    <t>Gross Profit</t>
  </si>
  <si>
    <t>General &amp; Administration Expneses</t>
  </si>
  <si>
    <t xml:space="preserve">Marketing , Selling &amp; Distribution Expenses </t>
  </si>
  <si>
    <t>Operating Profit</t>
  </si>
  <si>
    <t>Less: Financial Expneses</t>
  </si>
  <si>
    <t>Less: Impairment charge on goddwill</t>
  </si>
  <si>
    <t>income from other sources</t>
  </si>
  <si>
    <t>Less: Contribution to WPPF &amp; welfare fund</t>
  </si>
  <si>
    <t>Less: Provision for income tax @25%</t>
  </si>
  <si>
    <t>Deferred tax income/Expenses</t>
  </si>
  <si>
    <t>Collection against sales</t>
  </si>
  <si>
    <t>Payment to creditiors</t>
  </si>
  <si>
    <t>Payment for AIT, VAT &amp; SD</t>
  </si>
  <si>
    <t xml:space="preserve">Acquisition of property , plant &amp; equipment </t>
  </si>
  <si>
    <t xml:space="preserve">Investment in Fixed Deposit </t>
  </si>
  <si>
    <t>Investment in Marketable Securities</t>
  </si>
  <si>
    <t>Dividend Income</t>
  </si>
  <si>
    <t xml:space="preserve">slaes proceeds of Marketable Securities </t>
  </si>
  <si>
    <t>Receipt from sale of property , plant &amp; equipment</t>
  </si>
  <si>
    <t>Payment of loan</t>
  </si>
  <si>
    <t>Bank interest &amp; other paid</t>
  </si>
  <si>
    <t>Dividend paid</t>
  </si>
  <si>
    <t>Gratuity payment</t>
  </si>
  <si>
    <t>Retined Earning</t>
  </si>
  <si>
    <t>Sunday debtors</t>
  </si>
  <si>
    <t>Fixed deposit with bank</t>
  </si>
  <si>
    <t>Inter project current account</t>
  </si>
  <si>
    <t>provision for gratuity</t>
  </si>
  <si>
    <t>Loan fund</t>
  </si>
  <si>
    <t>Deferred tax liability</t>
  </si>
  <si>
    <t>Sunday Creditors</t>
  </si>
  <si>
    <t>salaries &amp; allowances</t>
  </si>
  <si>
    <t>Proceeds from Short term loan</t>
  </si>
  <si>
    <t>Ratio</t>
  </si>
  <si>
    <t>Debt to Equity</t>
  </si>
  <si>
    <t>Current Ratio</t>
  </si>
  <si>
    <t>Net Margin</t>
  </si>
  <si>
    <t>Operating Margin</t>
  </si>
  <si>
    <t>FVOCI reserve</t>
  </si>
  <si>
    <t>As at year end</t>
  </si>
  <si>
    <t>Return on Asset (ROA)</t>
  </si>
  <si>
    <t>Return on Equity (ROE)</t>
  </si>
  <si>
    <t>Return on Invested Capital (ROIC)</t>
  </si>
  <si>
    <t>Cash Flow Statement</t>
  </si>
  <si>
    <t>Net Cash Flows - Operating Activities</t>
  </si>
  <si>
    <t>Net Cash Flows - Investment Activities</t>
  </si>
  <si>
    <t>Net Cash Flows - Financing Activities</t>
  </si>
  <si>
    <t>Net Change in Cash Flows</t>
  </si>
  <si>
    <t>Cash and Cash Equivalents at Beginning Period</t>
  </si>
  <si>
    <t>Cash and Cash Equivalents at End of Period</t>
  </si>
  <si>
    <t>Net Operating Cash Flow Per Share</t>
  </si>
  <si>
    <t>Shares to Calculate NOCFPS</t>
  </si>
  <si>
    <t>Cost of goods sold</t>
  </si>
  <si>
    <t>Operating Income/(Expenses)</t>
  </si>
  <si>
    <t>Non-Operating Income/(Expenses)</t>
  </si>
  <si>
    <t>Profit Before contribution to WPPF</t>
  </si>
  <si>
    <t>Profit Before Taxation</t>
  </si>
  <si>
    <t>Provision for Taxation</t>
  </si>
  <si>
    <t>Net Profit</t>
  </si>
  <si>
    <t>Earnings per share (par value Taka 10)</t>
  </si>
  <si>
    <t>Shares to Calculate EPS</t>
  </si>
  <si>
    <t>ASSETS</t>
  </si>
  <si>
    <t>NON CURRENT ASSETS</t>
  </si>
  <si>
    <t>CURRENT ASSETS</t>
  </si>
  <si>
    <t>Liabilities and Capital</t>
  </si>
  <si>
    <t>Liabilities</t>
  </si>
  <si>
    <t>Shareholders’ Equity</t>
  </si>
  <si>
    <t>Current Liabilities</t>
  </si>
  <si>
    <t>Net assets value per share</t>
  </si>
  <si>
    <t>Shares to calculate NAVPS</t>
  </si>
  <si>
    <t>Balance Sheet</t>
  </si>
  <si>
    <t>Kohinoor Chemical Company (Bangladesh) Ltd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</si>
</sst>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0">
    <xf numFmtId="0" fontId="0" fillId="0" borderId="0" xfId="0"/>
    <xf numFmtId="0" fontId="1" fillId="0" borderId="0" xfId="0" applyFont="1"/>
    <xf numFmtId="0" fontId="0" fillId="0" borderId="0" xfId="0" applyFont="1"/>
    <xf numFmtId="164" fontId="0" fillId="0" borderId="0" xfId="1" applyNumberFormat="1" applyFont="1"/>
    <xf numFmtId="164" fontId="1" fillId="0" borderId="0" xfId="1" applyNumberFormat="1" applyFont="1"/>
    <xf numFmtId="164" fontId="1" fillId="0" borderId="0" xfId="1" applyNumberFormat="1" applyFont="1" applyAlignment="1">
      <alignment horizontal="right"/>
    </xf>
    <xf numFmtId="0" fontId="3" fillId="0" borderId="0" xfId="0" applyFont="1" applyAlignment="1">
      <alignment horizontal="center"/>
    </xf>
    <xf numFmtId="0" fontId="3" fillId="0" borderId="0" xfId="0" applyFont="1"/>
    <xf numFmtId="2" fontId="1" fillId="0" borderId="0" xfId="0" applyNumberFormat="1" applyFont="1"/>
    <xf numFmtId="43" fontId="1" fillId="0" borderId="0" xfId="1" applyNumberFormat="1" applyFont="1"/>
    <xf numFmtId="164" fontId="0" fillId="0" borderId="0" xfId="0" applyNumberFormat="1"/>
    <xf numFmtId="10" fontId="0" fillId="0" borderId="0" xfId="2" applyNumberFormat="1" applyFont="1"/>
    <xf numFmtId="2" fontId="0" fillId="0" borderId="0" xfId="0" applyNumberFormat="1"/>
    <xf numFmtId="164" fontId="2" fillId="0" borderId="0" xfId="1" applyNumberFormat="1" applyFont="1"/>
    <xf numFmtId="0" fontId="1" fillId="0" borderId="1" xfId="0" applyFont="1" applyBorder="1"/>
    <xf numFmtId="0" fontId="1" fillId="0" borderId="2" xfId="0" applyFont="1" applyBorder="1"/>
    <xf numFmtId="0" fontId="4" fillId="0" borderId="0" xfId="0" applyFont="1"/>
    <xf numFmtId="0" fontId="1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5" fillId="0" borderId="0" xfId="0" applyFont="1" applyAlignment="1">
      <alignment horizontal="left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9"/>
  <sheetViews>
    <sheetView workbookViewId="0">
      <pane xSplit="1" ySplit="4" topLeftCell="B38" activePane="bottomRight" state="frozen"/>
      <selection pane="topRight" activeCell="B1" sqref="B1"/>
      <selection pane="bottomLeft" activeCell="A4" sqref="A4"/>
      <selection pane="bottomRight" activeCell="A50" sqref="A50:A52"/>
    </sheetView>
  </sheetViews>
  <sheetFormatPr defaultRowHeight="15" x14ac:dyDescent="0.25"/>
  <cols>
    <col min="1" max="1" width="43.42578125" customWidth="1"/>
    <col min="2" max="7" width="14.28515625" bestFit="1" customWidth="1"/>
  </cols>
  <sheetData>
    <row r="1" spans="1:7" ht="15.75" x14ac:dyDescent="0.25">
      <c r="A1" s="7" t="s">
        <v>90</v>
      </c>
    </row>
    <row r="2" spans="1:7" ht="15.75" x14ac:dyDescent="0.25">
      <c r="A2" s="1" t="s">
        <v>89</v>
      </c>
      <c r="B2" s="6"/>
      <c r="C2" s="6"/>
      <c r="D2" s="6"/>
      <c r="E2" s="6"/>
      <c r="F2" s="6"/>
    </row>
    <row r="3" spans="1:7" ht="15.75" x14ac:dyDescent="0.25">
      <c r="A3" s="1" t="s">
        <v>58</v>
      </c>
      <c r="B3" s="6"/>
      <c r="C3" s="6"/>
      <c r="D3" s="6"/>
      <c r="E3" s="6"/>
      <c r="F3" s="6"/>
    </row>
    <row r="4" spans="1:7" ht="15.75" x14ac:dyDescent="0.25">
      <c r="B4" s="6">
        <v>2013</v>
      </c>
      <c r="C4" s="6">
        <v>2014</v>
      </c>
      <c r="D4" s="6">
        <v>2015</v>
      </c>
      <c r="E4" s="6">
        <v>2016</v>
      </c>
      <c r="F4" s="6">
        <v>2017</v>
      </c>
      <c r="G4" s="6">
        <v>2018</v>
      </c>
    </row>
    <row r="5" spans="1:7" x14ac:dyDescent="0.25">
      <c r="A5" s="17" t="s">
        <v>80</v>
      </c>
      <c r="C5" s="3"/>
      <c r="D5" s="3"/>
      <c r="E5" s="3"/>
      <c r="F5" s="3"/>
      <c r="G5" s="3"/>
    </row>
    <row r="6" spans="1:7" x14ac:dyDescent="0.25">
      <c r="A6" s="16" t="s">
        <v>81</v>
      </c>
      <c r="B6" s="3"/>
      <c r="C6" s="3"/>
      <c r="D6" s="3"/>
      <c r="E6" s="3"/>
      <c r="F6" s="3"/>
      <c r="G6" s="3"/>
    </row>
    <row r="7" spans="1:7" x14ac:dyDescent="0.25">
      <c r="A7" t="s">
        <v>0</v>
      </c>
      <c r="B7" s="3">
        <v>312419606</v>
      </c>
      <c r="C7" s="3">
        <v>293507954</v>
      </c>
      <c r="D7" s="3">
        <v>298322570</v>
      </c>
      <c r="E7" s="3">
        <v>322959095</v>
      </c>
      <c r="F7" s="3">
        <v>312849492</v>
      </c>
      <c r="G7" s="3">
        <v>307824838</v>
      </c>
    </row>
    <row r="8" spans="1:7" x14ac:dyDescent="0.25">
      <c r="A8" t="s">
        <v>1</v>
      </c>
      <c r="B8" s="3">
        <v>11907332</v>
      </c>
      <c r="C8" s="3">
        <v>11907332</v>
      </c>
      <c r="D8" s="3">
        <v>11907332</v>
      </c>
      <c r="E8" s="3">
        <v>9525866</v>
      </c>
      <c r="F8" s="3">
        <v>7144400</v>
      </c>
      <c r="G8" s="3">
        <v>0</v>
      </c>
    </row>
    <row r="9" spans="1:7" x14ac:dyDescent="0.25">
      <c r="A9" s="1"/>
      <c r="B9" s="4">
        <f t="shared" ref="B9:E9" si="0">SUM(B7:B8)</f>
        <v>324326938</v>
      </c>
      <c r="C9" s="4">
        <f t="shared" si="0"/>
        <v>305415286</v>
      </c>
      <c r="D9" s="4">
        <f t="shared" si="0"/>
        <v>310229902</v>
      </c>
      <c r="E9" s="4">
        <f t="shared" si="0"/>
        <v>332484961</v>
      </c>
      <c r="F9" s="4">
        <f>SUM(F7:F8)</f>
        <v>319993892</v>
      </c>
      <c r="G9" s="4">
        <f>SUM(G7:G8)</f>
        <v>307824838</v>
      </c>
    </row>
    <row r="10" spans="1:7" x14ac:dyDescent="0.25">
      <c r="A10" s="16" t="s">
        <v>82</v>
      </c>
      <c r="B10" s="3"/>
      <c r="C10" s="3"/>
      <c r="D10" s="3"/>
      <c r="E10" s="3"/>
      <c r="F10" s="3"/>
      <c r="G10" s="3"/>
    </row>
    <row r="11" spans="1:7" x14ac:dyDescent="0.25">
      <c r="A11" t="s">
        <v>2</v>
      </c>
      <c r="B11" s="3">
        <v>72381968</v>
      </c>
      <c r="C11" s="3">
        <v>72372295</v>
      </c>
      <c r="D11" s="3">
        <v>147551754</v>
      </c>
      <c r="E11" s="3">
        <v>147546916</v>
      </c>
      <c r="F11" s="3">
        <v>147542355</v>
      </c>
      <c r="G11" s="3">
        <v>185134228</v>
      </c>
    </row>
    <row r="12" spans="1:7" x14ac:dyDescent="0.25">
      <c r="A12" t="s">
        <v>3</v>
      </c>
      <c r="B12" s="3">
        <v>916667980</v>
      </c>
      <c r="C12" s="3">
        <v>963396630</v>
      </c>
      <c r="D12" s="3">
        <v>731105851</v>
      </c>
      <c r="E12" s="3">
        <v>767238337</v>
      </c>
      <c r="F12" s="3">
        <v>478086812</v>
      </c>
      <c r="G12" s="3">
        <v>750731088</v>
      </c>
    </row>
    <row r="13" spans="1:7" x14ac:dyDescent="0.25">
      <c r="A13" t="s">
        <v>43</v>
      </c>
      <c r="B13" s="3">
        <v>8146823</v>
      </c>
      <c r="C13" s="3">
        <v>8361487</v>
      </c>
      <c r="D13" s="3">
        <v>8239430</v>
      </c>
      <c r="E13" s="3"/>
      <c r="F13" s="3"/>
      <c r="G13" s="3">
        <v>2327760</v>
      </c>
    </row>
    <row r="14" spans="1:7" x14ac:dyDescent="0.25">
      <c r="A14" t="s">
        <v>4</v>
      </c>
      <c r="B14" s="3">
        <v>0</v>
      </c>
      <c r="C14" s="3">
        <v>0</v>
      </c>
      <c r="D14" s="3">
        <v>0</v>
      </c>
      <c r="E14" s="3">
        <v>7308265</v>
      </c>
      <c r="F14" s="3">
        <v>2167018</v>
      </c>
      <c r="G14" s="3">
        <v>471032537</v>
      </c>
    </row>
    <row r="15" spans="1:7" x14ac:dyDescent="0.25">
      <c r="A15" t="s">
        <v>5</v>
      </c>
      <c r="B15" s="3">
        <v>253282702</v>
      </c>
      <c r="C15" s="3">
        <v>271257925</v>
      </c>
      <c r="D15" s="3">
        <v>300373494</v>
      </c>
      <c r="E15" s="3">
        <v>346425721</v>
      </c>
      <c r="F15" s="3">
        <v>315975211</v>
      </c>
      <c r="G15" s="3">
        <v>30086724</v>
      </c>
    </row>
    <row r="16" spans="1:7" x14ac:dyDescent="0.25">
      <c r="A16" t="s">
        <v>44</v>
      </c>
      <c r="B16" s="3">
        <v>19984615</v>
      </c>
      <c r="C16" s="3">
        <v>22201755</v>
      </c>
      <c r="D16" s="3">
        <v>24599302</v>
      </c>
      <c r="E16" s="3">
        <v>0</v>
      </c>
      <c r="F16" s="3">
        <v>0</v>
      </c>
      <c r="G16" s="3">
        <v>3793304</v>
      </c>
    </row>
    <row r="17" spans="1:7" x14ac:dyDescent="0.25">
      <c r="A17" t="s">
        <v>45</v>
      </c>
      <c r="B17" s="3">
        <v>5583276</v>
      </c>
      <c r="C17" s="3">
        <v>5583276</v>
      </c>
      <c r="D17" s="3">
        <v>5824876</v>
      </c>
      <c r="E17" s="3">
        <v>0</v>
      </c>
      <c r="F17" s="3">
        <v>0</v>
      </c>
      <c r="G17" s="3">
        <v>0</v>
      </c>
    </row>
    <row r="18" spans="1:7" x14ac:dyDescent="0.25">
      <c r="A18" t="s">
        <v>6</v>
      </c>
      <c r="B18" s="3">
        <v>0</v>
      </c>
      <c r="C18" s="3">
        <v>0</v>
      </c>
      <c r="D18" s="3">
        <v>0</v>
      </c>
      <c r="E18" s="3">
        <v>26728944</v>
      </c>
      <c r="F18" s="3">
        <v>28680150</v>
      </c>
      <c r="G18" s="3">
        <v>0</v>
      </c>
    </row>
    <row r="19" spans="1:7" x14ac:dyDescent="0.25">
      <c r="A19" t="s">
        <v>7</v>
      </c>
      <c r="B19" s="3">
        <v>0</v>
      </c>
      <c r="C19" s="3">
        <v>0</v>
      </c>
      <c r="D19" s="3">
        <v>0</v>
      </c>
      <c r="E19" s="3">
        <v>3655021</v>
      </c>
      <c r="F19" s="3">
        <v>3890602</v>
      </c>
      <c r="G19" s="3">
        <v>0</v>
      </c>
    </row>
    <row r="20" spans="1:7" x14ac:dyDescent="0.25">
      <c r="A20" t="s">
        <v>8</v>
      </c>
      <c r="B20" s="3">
        <v>67803136</v>
      </c>
      <c r="C20" s="3">
        <v>96779903</v>
      </c>
      <c r="D20" s="3">
        <v>128543724</v>
      </c>
      <c r="E20" s="3">
        <v>76824199</v>
      </c>
      <c r="F20" s="3">
        <v>234473700</v>
      </c>
      <c r="G20" s="3">
        <v>183199401</v>
      </c>
    </row>
    <row r="21" spans="1:7" x14ac:dyDescent="0.25">
      <c r="A21" s="1"/>
      <c r="B21" s="4">
        <f t="shared" ref="B21:E21" si="1">SUM(B11:B20)</f>
        <v>1343850500</v>
      </c>
      <c r="C21" s="4">
        <f t="shared" si="1"/>
        <v>1439953271</v>
      </c>
      <c r="D21" s="4">
        <f t="shared" si="1"/>
        <v>1346238431</v>
      </c>
      <c r="E21" s="4">
        <f t="shared" si="1"/>
        <v>1375727403</v>
      </c>
      <c r="F21" s="4">
        <f>SUM(F11:F20)</f>
        <v>1210815848</v>
      </c>
      <c r="G21" s="4">
        <f>SUM(G11:G20)</f>
        <v>1626305042</v>
      </c>
    </row>
    <row r="22" spans="1:7" x14ac:dyDescent="0.25">
      <c r="A22" s="1"/>
      <c r="B22" s="4">
        <f t="shared" ref="B22:E22" si="2">B9+B21</f>
        <v>1668177438</v>
      </c>
      <c r="C22" s="4">
        <f t="shared" si="2"/>
        <v>1745368557</v>
      </c>
      <c r="D22" s="4">
        <f t="shared" si="2"/>
        <v>1656468333</v>
      </c>
      <c r="E22" s="4">
        <f t="shared" si="2"/>
        <v>1708212364</v>
      </c>
      <c r="F22" s="4">
        <f>F9+F21</f>
        <v>1530809740</v>
      </c>
      <c r="G22" s="4">
        <f>G9+G21+1</f>
        <v>1934129881</v>
      </c>
    </row>
    <row r="23" spans="1:7" x14ac:dyDescent="0.25">
      <c r="A23" s="1"/>
      <c r="B23" s="4"/>
      <c r="C23" s="4"/>
      <c r="D23" s="4"/>
      <c r="E23" s="4"/>
      <c r="F23" s="4"/>
      <c r="G23" s="4"/>
    </row>
    <row r="24" spans="1:7" ht="15.75" x14ac:dyDescent="0.25">
      <c r="A24" s="18" t="s">
        <v>83</v>
      </c>
      <c r="B24" s="3"/>
      <c r="C24" s="3"/>
      <c r="D24" s="3"/>
      <c r="E24" s="3"/>
      <c r="F24" s="3"/>
      <c r="G24" s="3"/>
    </row>
    <row r="25" spans="1:7" ht="15.75" x14ac:dyDescent="0.25">
      <c r="A25" s="19" t="s">
        <v>84</v>
      </c>
      <c r="B25" s="3"/>
      <c r="C25" s="3"/>
      <c r="D25" s="3"/>
      <c r="E25" s="3"/>
      <c r="F25" s="3"/>
      <c r="G25" s="3"/>
    </row>
    <row r="26" spans="1:7" x14ac:dyDescent="0.25">
      <c r="A26" s="16" t="s">
        <v>11</v>
      </c>
      <c r="B26" s="3"/>
      <c r="C26" s="3"/>
      <c r="D26" s="3"/>
      <c r="E26" s="3"/>
      <c r="F26" s="3"/>
      <c r="G26" s="3"/>
    </row>
    <row r="27" spans="1:7" x14ac:dyDescent="0.25">
      <c r="A27" s="2" t="s">
        <v>46</v>
      </c>
      <c r="B27" s="3">
        <v>19945391</v>
      </c>
      <c r="C27" s="3">
        <v>19356131</v>
      </c>
      <c r="D27" s="3">
        <v>18752304</v>
      </c>
      <c r="E27" s="3">
        <v>0</v>
      </c>
      <c r="F27" s="3">
        <v>0</v>
      </c>
      <c r="G27" s="3"/>
    </row>
    <row r="28" spans="1:7" x14ac:dyDescent="0.25">
      <c r="A28" s="2" t="s">
        <v>47</v>
      </c>
      <c r="B28" s="3">
        <v>326089784</v>
      </c>
      <c r="C28" s="3">
        <v>326089784</v>
      </c>
      <c r="D28" s="3">
        <v>326089784</v>
      </c>
      <c r="E28" s="3">
        <v>0</v>
      </c>
      <c r="F28" s="3">
        <v>0</v>
      </c>
      <c r="G28" s="3"/>
    </row>
    <row r="29" spans="1:7" x14ac:dyDescent="0.25">
      <c r="A29" s="2" t="s">
        <v>48</v>
      </c>
      <c r="B29" s="3">
        <v>31143750</v>
      </c>
      <c r="C29" s="3">
        <v>33339847</v>
      </c>
      <c r="D29" s="3">
        <v>30203335</v>
      </c>
      <c r="E29" s="3">
        <v>0</v>
      </c>
      <c r="F29" s="3">
        <v>0</v>
      </c>
      <c r="G29" s="3"/>
    </row>
    <row r="30" spans="1:7" x14ac:dyDescent="0.25">
      <c r="A30" t="s">
        <v>12</v>
      </c>
      <c r="B30" s="3">
        <v>0</v>
      </c>
      <c r="C30" s="3">
        <v>0</v>
      </c>
      <c r="D30" s="3">
        <v>0</v>
      </c>
      <c r="E30" s="3">
        <v>326089784</v>
      </c>
      <c r="F30" s="3">
        <v>326089784</v>
      </c>
      <c r="G30" s="3">
        <v>326089784</v>
      </c>
    </row>
    <row r="31" spans="1:7" x14ac:dyDescent="0.25">
      <c r="A31" s="1"/>
      <c r="B31" s="4">
        <f t="shared" ref="B31:C31" si="3">SUM(B27:B30)</f>
        <v>377178925</v>
      </c>
      <c r="C31" s="4">
        <f t="shared" si="3"/>
        <v>378785762</v>
      </c>
      <c r="D31" s="4">
        <f>SUM(D27:D30)</f>
        <v>375045423</v>
      </c>
      <c r="E31" s="4">
        <v>326089784</v>
      </c>
      <c r="F31" s="4">
        <v>326089784</v>
      </c>
      <c r="G31" s="4">
        <v>326089784</v>
      </c>
    </row>
    <row r="32" spans="1:7" x14ac:dyDescent="0.25">
      <c r="A32" s="16" t="s">
        <v>86</v>
      </c>
      <c r="B32" s="3"/>
      <c r="C32" s="3"/>
      <c r="D32" s="3"/>
      <c r="E32" s="3"/>
      <c r="F32" s="3"/>
      <c r="G32" s="3"/>
    </row>
    <row r="33" spans="1:7" x14ac:dyDescent="0.25">
      <c r="A33" s="2" t="s">
        <v>13</v>
      </c>
      <c r="B33" s="3">
        <v>454594521</v>
      </c>
      <c r="C33" s="3">
        <v>379737853</v>
      </c>
      <c r="D33" s="3">
        <v>337223833</v>
      </c>
      <c r="E33" s="3">
        <v>264979129</v>
      </c>
      <c r="F33" s="3">
        <v>30888539</v>
      </c>
      <c r="G33" s="3">
        <v>142909410</v>
      </c>
    </row>
    <row r="34" spans="1:7" x14ac:dyDescent="0.25">
      <c r="A34" s="2" t="s">
        <v>49</v>
      </c>
      <c r="B34" s="3">
        <v>550434270</v>
      </c>
      <c r="C34" s="3">
        <v>569169496</v>
      </c>
      <c r="D34" s="3">
        <v>426676747</v>
      </c>
      <c r="E34" s="3"/>
      <c r="F34" s="3">
        <v>0</v>
      </c>
      <c r="G34" s="3">
        <v>313551201</v>
      </c>
    </row>
    <row r="35" spans="1:7" x14ac:dyDescent="0.25">
      <c r="A35" s="2" t="s">
        <v>14</v>
      </c>
      <c r="B35" s="3">
        <v>145809547</v>
      </c>
      <c r="C35" s="3">
        <v>0</v>
      </c>
      <c r="D35" s="3">
        <v>0</v>
      </c>
      <c r="E35" s="3">
        <v>465169940</v>
      </c>
      <c r="F35" s="3">
        <v>404740938</v>
      </c>
      <c r="G35" s="3">
        <v>0</v>
      </c>
    </row>
    <row r="36" spans="1:7" x14ac:dyDescent="0.25">
      <c r="A36" s="2" t="s">
        <v>15</v>
      </c>
      <c r="B36" s="3">
        <v>10229602</v>
      </c>
      <c r="C36" s="3">
        <v>169850698</v>
      </c>
      <c r="D36" s="3">
        <v>177837941</v>
      </c>
      <c r="E36" s="3">
        <v>174602274</v>
      </c>
      <c r="F36" s="3">
        <v>155485384</v>
      </c>
      <c r="G36" s="3">
        <v>362284032</v>
      </c>
    </row>
    <row r="37" spans="1:7" x14ac:dyDescent="0.25">
      <c r="A37" s="2" t="s">
        <v>16</v>
      </c>
      <c r="B37" s="3">
        <v>0</v>
      </c>
      <c r="C37" s="3">
        <v>10677498</v>
      </c>
      <c r="D37" s="3">
        <v>11079694</v>
      </c>
      <c r="E37" s="3">
        <v>12744898</v>
      </c>
      <c r="F37" s="3">
        <v>13733281</v>
      </c>
      <c r="G37" s="3">
        <v>15024180</v>
      </c>
    </row>
    <row r="38" spans="1:7" x14ac:dyDescent="0.25">
      <c r="A38" s="2" t="s">
        <v>17</v>
      </c>
      <c r="B38" s="3">
        <v>0</v>
      </c>
      <c r="C38" s="3">
        <v>0</v>
      </c>
      <c r="D38" s="3">
        <v>0</v>
      </c>
      <c r="E38" s="3">
        <v>17241893</v>
      </c>
      <c r="F38" s="3">
        <v>16780235</v>
      </c>
      <c r="G38" s="3">
        <v>15963367</v>
      </c>
    </row>
    <row r="39" spans="1:7" x14ac:dyDescent="0.25">
      <c r="A39" s="2" t="s">
        <v>18</v>
      </c>
      <c r="B39" s="3">
        <v>0</v>
      </c>
      <c r="C39" s="3">
        <v>0</v>
      </c>
      <c r="D39" s="3">
        <v>0</v>
      </c>
      <c r="E39" s="3">
        <v>29950199</v>
      </c>
      <c r="F39" s="3">
        <v>29017977</v>
      </c>
      <c r="G39" s="3">
        <v>30430380</v>
      </c>
    </row>
    <row r="40" spans="1:7" x14ac:dyDescent="0.25">
      <c r="A40" s="1"/>
      <c r="B40" s="4">
        <f t="shared" ref="B40:E40" si="4">SUM(B33:B39)</f>
        <v>1161067940</v>
      </c>
      <c r="C40" s="4">
        <f t="shared" si="4"/>
        <v>1129435545</v>
      </c>
      <c r="D40" s="4">
        <f t="shared" si="4"/>
        <v>952818215</v>
      </c>
      <c r="E40" s="4">
        <f t="shared" si="4"/>
        <v>964688333</v>
      </c>
      <c r="F40" s="4">
        <f>SUM(F33:F39)</f>
        <v>650646354</v>
      </c>
      <c r="G40" s="4">
        <f>SUM(G33:G39)</f>
        <v>880162570</v>
      </c>
    </row>
    <row r="41" spans="1:7" x14ac:dyDescent="0.25">
      <c r="A41" s="1"/>
      <c r="B41" s="4"/>
      <c r="C41" s="4"/>
      <c r="D41" s="4"/>
      <c r="E41" s="4"/>
      <c r="F41" s="4"/>
      <c r="G41" s="4"/>
    </row>
    <row r="42" spans="1:7" x14ac:dyDescent="0.25">
      <c r="A42" s="16" t="s">
        <v>85</v>
      </c>
      <c r="B42" s="3"/>
      <c r="C42" s="3"/>
      <c r="D42" s="3"/>
      <c r="E42" s="3"/>
      <c r="F42" s="3"/>
      <c r="G42" s="3"/>
    </row>
    <row r="43" spans="1:7" x14ac:dyDescent="0.25">
      <c r="A43" t="s">
        <v>9</v>
      </c>
      <c r="B43" s="3">
        <v>65000000</v>
      </c>
      <c r="C43" s="3">
        <v>81250000</v>
      </c>
      <c r="D43" s="3">
        <v>101562500</v>
      </c>
      <c r="E43" s="3">
        <v>101562500</v>
      </c>
      <c r="F43" s="3">
        <v>121875000</v>
      </c>
      <c r="G43" s="3">
        <v>140156250</v>
      </c>
    </row>
    <row r="44" spans="1:7" x14ac:dyDescent="0.25">
      <c r="A44" t="s">
        <v>10</v>
      </c>
      <c r="B44" s="3">
        <v>7143605</v>
      </c>
      <c r="C44" s="3">
        <v>7143605</v>
      </c>
      <c r="D44" s="3">
        <v>7143605</v>
      </c>
      <c r="E44" s="3">
        <v>7143605</v>
      </c>
      <c r="F44" s="3">
        <v>7143605</v>
      </c>
      <c r="G44" s="3">
        <v>7143605</v>
      </c>
    </row>
    <row r="45" spans="1:7" x14ac:dyDescent="0.25">
      <c r="A45" t="s">
        <v>57</v>
      </c>
      <c r="B45" s="3"/>
      <c r="C45" s="3"/>
      <c r="D45" s="3"/>
      <c r="E45" s="3"/>
      <c r="F45" s="3"/>
      <c r="G45" s="3">
        <v>37588366</v>
      </c>
    </row>
    <row r="46" spans="1:7" x14ac:dyDescent="0.25">
      <c r="A46" t="s">
        <v>42</v>
      </c>
      <c r="B46" s="3">
        <v>57786967</v>
      </c>
      <c r="C46" s="3">
        <v>148753646</v>
      </c>
      <c r="D46" s="3">
        <v>219898591</v>
      </c>
      <c r="E46" s="3">
        <v>308728142</v>
      </c>
      <c r="F46" s="3">
        <v>425054997</v>
      </c>
      <c r="G46" s="3">
        <v>542989305</v>
      </c>
    </row>
    <row r="47" spans="1:7" x14ac:dyDescent="0.25">
      <c r="A47" s="1"/>
      <c r="B47" s="4">
        <f t="shared" ref="B47:E47" si="5">SUM(B43:B46)</f>
        <v>129930572</v>
      </c>
      <c r="C47" s="4">
        <f t="shared" si="5"/>
        <v>237147251</v>
      </c>
      <c r="D47" s="4">
        <f t="shared" si="5"/>
        <v>328604696</v>
      </c>
      <c r="E47" s="4">
        <f t="shared" si="5"/>
        <v>417434247</v>
      </c>
      <c r="F47" s="4">
        <f>SUM(F43:F46)</f>
        <v>554073602</v>
      </c>
      <c r="G47" s="4">
        <f>SUM(G43:G46)</f>
        <v>727877526</v>
      </c>
    </row>
    <row r="48" spans="1:7" x14ac:dyDescent="0.25">
      <c r="A48" s="1"/>
      <c r="B48" s="4">
        <f>(B47+B31+B40)+1</f>
        <v>1668177438</v>
      </c>
      <c r="C48" s="4">
        <f>(C47+C31+C40)-1</f>
        <v>1745368557</v>
      </c>
      <c r="D48" s="4">
        <f>(D47+D31+D40)-1</f>
        <v>1656468333</v>
      </c>
      <c r="E48" s="4">
        <f>E47+E31+E40</f>
        <v>1708212364</v>
      </c>
      <c r="F48" s="4">
        <f>F47+F31+F40</f>
        <v>1530809740</v>
      </c>
      <c r="G48" s="4">
        <f>G47+G31+G40+1</f>
        <v>1934129881</v>
      </c>
    </row>
    <row r="49" spans="1:7" x14ac:dyDescent="0.25">
      <c r="A49" s="2"/>
      <c r="B49" s="3"/>
      <c r="C49" s="3"/>
      <c r="D49" s="3"/>
      <c r="E49" s="3"/>
      <c r="F49" s="3"/>
      <c r="G49" s="3"/>
    </row>
    <row r="50" spans="1:7" x14ac:dyDescent="0.25">
      <c r="A50" s="14" t="s">
        <v>87</v>
      </c>
      <c r="B50" s="9">
        <f t="shared" ref="B50:G50" si="6">B47/(B43/10)</f>
        <v>19.989318769230771</v>
      </c>
      <c r="C50" s="9">
        <f t="shared" si="6"/>
        <v>29.18735396923077</v>
      </c>
      <c r="D50" s="9">
        <f t="shared" si="6"/>
        <v>32.354923913846157</v>
      </c>
      <c r="E50" s="9">
        <f t="shared" si="6"/>
        <v>41.101218166153849</v>
      </c>
      <c r="F50" s="9">
        <f t="shared" si="6"/>
        <v>45.462449394871797</v>
      </c>
      <c r="G50" s="9">
        <f t="shared" si="6"/>
        <v>51.933290595317729</v>
      </c>
    </row>
    <row r="51" spans="1:7" x14ac:dyDescent="0.25">
      <c r="A51" s="14" t="s">
        <v>88</v>
      </c>
      <c r="B51" s="3">
        <f t="shared" ref="B51:G51" si="7">B43/10</f>
        <v>6500000</v>
      </c>
      <c r="C51" s="3">
        <f t="shared" si="7"/>
        <v>8125000</v>
      </c>
      <c r="D51" s="3">
        <f t="shared" si="7"/>
        <v>10156250</v>
      </c>
      <c r="E51" s="3">
        <f t="shared" si="7"/>
        <v>10156250</v>
      </c>
      <c r="F51" s="3">
        <f t="shared" si="7"/>
        <v>12187500</v>
      </c>
      <c r="G51" s="3">
        <f t="shared" si="7"/>
        <v>14015625</v>
      </c>
    </row>
    <row r="52" spans="1:7" x14ac:dyDescent="0.25">
      <c r="B52" s="3"/>
      <c r="C52" s="3"/>
      <c r="D52" s="3"/>
      <c r="E52" s="3"/>
      <c r="F52" s="3"/>
      <c r="G52" s="3"/>
    </row>
    <row r="53" spans="1:7" x14ac:dyDescent="0.25">
      <c r="A53" s="1"/>
      <c r="B53" s="4"/>
      <c r="C53" s="4"/>
      <c r="D53" s="4"/>
      <c r="E53" s="4"/>
      <c r="F53" s="4"/>
      <c r="G53" s="3"/>
    </row>
    <row r="54" spans="1:7" x14ac:dyDescent="0.25">
      <c r="A54" s="1"/>
      <c r="B54" s="3"/>
      <c r="C54" s="3"/>
      <c r="D54" s="3"/>
      <c r="E54" s="3"/>
      <c r="F54" s="3"/>
      <c r="G54" s="3"/>
    </row>
    <row r="55" spans="1:7" x14ac:dyDescent="0.25">
      <c r="B55" s="3"/>
      <c r="C55" s="3"/>
      <c r="D55" s="3"/>
      <c r="E55" s="3"/>
      <c r="F55" s="3"/>
      <c r="G55" s="3"/>
    </row>
    <row r="56" spans="1:7" x14ac:dyDescent="0.25">
      <c r="B56" s="3"/>
      <c r="C56" s="3"/>
      <c r="D56" s="3"/>
      <c r="E56" s="3"/>
      <c r="F56" s="3"/>
      <c r="G56" s="3"/>
    </row>
    <row r="57" spans="1:7" x14ac:dyDescent="0.25">
      <c r="B57" s="3"/>
      <c r="C57" s="3"/>
      <c r="D57" s="3"/>
      <c r="E57" s="3"/>
      <c r="F57" s="3"/>
      <c r="G57" s="3"/>
    </row>
    <row r="58" spans="1:7" x14ac:dyDescent="0.25">
      <c r="A58" s="1"/>
      <c r="B58" s="4"/>
      <c r="C58" s="4"/>
      <c r="D58" s="4"/>
      <c r="E58" s="4"/>
      <c r="F58" s="4"/>
      <c r="G58" s="3"/>
    </row>
    <row r="59" spans="1:7" x14ac:dyDescent="0.25">
      <c r="A59" s="1"/>
      <c r="B59" s="4"/>
      <c r="C59" s="4"/>
      <c r="D59" s="4"/>
      <c r="E59" s="4"/>
      <c r="F59" s="4"/>
      <c r="G59" s="3"/>
    </row>
    <row r="60" spans="1:7" x14ac:dyDescent="0.25">
      <c r="B60" s="3"/>
      <c r="C60" s="3"/>
      <c r="D60" s="3"/>
      <c r="E60" s="3"/>
      <c r="F60" s="3"/>
      <c r="G60" s="3"/>
    </row>
    <row r="61" spans="1:7" x14ac:dyDescent="0.25">
      <c r="B61" s="3"/>
      <c r="C61" s="3"/>
      <c r="D61" s="3"/>
      <c r="E61" s="3"/>
      <c r="F61" s="3"/>
      <c r="G61" s="3"/>
    </row>
    <row r="62" spans="1:7" x14ac:dyDescent="0.25">
      <c r="A62" s="1"/>
      <c r="B62" s="4"/>
      <c r="C62" s="4"/>
      <c r="D62" s="4"/>
      <c r="E62" s="4"/>
      <c r="F62" s="4"/>
      <c r="G62" s="3"/>
    </row>
    <row r="63" spans="1:7" x14ac:dyDescent="0.25">
      <c r="B63" s="3"/>
      <c r="C63" s="3"/>
      <c r="D63" s="3"/>
      <c r="E63" s="3"/>
      <c r="F63" s="3"/>
      <c r="G63" s="3"/>
    </row>
    <row r="64" spans="1:7" x14ac:dyDescent="0.25">
      <c r="A64" s="1"/>
      <c r="B64" s="4"/>
      <c r="C64" s="4"/>
      <c r="D64" s="4"/>
      <c r="E64" s="4"/>
      <c r="F64" s="4"/>
      <c r="G64" s="3"/>
    </row>
    <row r="65" spans="1:7" x14ac:dyDescent="0.25">
      <c r="B65" s="3"/>
      <c r="C65" s="3"/>
      <c r="D65" s="3"/>
      <c r="E65" s="3"/>
      <c r="F65" s="3"/>
      <c r="G65" s="3"/>
    </row>
    <row r="66" spans="1:7" x14ac:dyDescent="0.25">
      <c r="A66" s="1"/>
      <c r="B66" s="4"/>
      <c r="C66" s="4"/>
      <c r="D66" s="4"/>
      <c r="E66" s="4"/>
      <c r="F66" s="4"/>
      <c r="G66" s="3"/>
    </row>
    <row r="67" spans="1:7" x14ac:dyDescent="0.25">
      <c r="B67" s="3"/>
      <c r="C67" s="3"/>
      <c r="D67" s="3"/>
      <c r="E67" s="3"/>
      <c r="F67" s="3"/>
      <c r="G67" s="3"/>
    </row>
    <row r="68" spans="1:7" x14ac:dyDescent="0.25">
      <c r="B68" s="3"/>
      <c r="C68" s="3"/>
      <c r="D68" s="3"/>
      <c r="E68" s="3"/>
      <c r="F68" s="3"/>
      <c r="G68" s="3"/>
    </row>
    <row r="69" spans="1:7" x14ac:dyDescent="0.25">
      <c r="A69" s="1"/>
      <c r="B69" s="4"/>
      <c r="C69" s="4"/>
      <c r="D69" s="4"/>
      <c r="E69" s="4"/>
      <c r="F69" s="4"/>
      <c r="G69" s="3"/>
    </row>
    <row r="70" spans="1:7" x14ac:dyDescent="0.25">
      <c r="A70" s="1"/>
      <c r="B70" s="3"/>
      <c r="C70" s="3"/>
      <c r="D70" s="3"/>
      <c r="E70" s="3"/>
      <c r="F70" s="3"/>
      <c r="G70" s="3"/>
    </row>
    <row r="71" spans="1:7" x14ac:dyDescent="0.25">
      <c r="B71" s="3"/>
      <c r="C71" s="3"/>
      <c r="D71" s="3"/>
      <c r="E71" s="3"/>
      <c r="F71" s="3"/>
      <c r="G71" s="3"/>
    </row>
    <row r="72" spans="1:7" x14ac:dyDescent="0.25">
      <c r="A72" s="1"/>
      <c r="B72" s="3"/>
      <c r="C72" s="3"/>
      <c r="D72" s="3"/>
      <c r="E72" s="3"/>
      <c r="F72" s="3"/>
      <c r="G72" s="3"/>
    </row>
    <row r="73" spans="1:7" x14ac:dyDescent="0.25">
      <c r="B73" s="3"/>
      <c r="C73" s="3"/>
      <c r="D73" s="3"/>
      <c r="E73" s="3"/>
      <c r="F73" s="3"/>
      <c r="G73" s="3"/>
    </row>
    <row r="74" spans="1:7" x14ac:dyDescent="0.25">
      <c r="A74" s="1"/>
      <c r="B74" s="3"/>
      <c r="C74" s="3"/>
      <c r="D74" s="3"/>
      <c r="E74" s="3"/>
      <c r="F74" s="3"/>
      <c r="G74" s="3"/>
    </row>
    <row r="75" spans="1:7" x14ac:dyDescent="0.25">
      <c r="B75" s="3"/>
      <c r="C75" s="3"/>
      <c r="D75" s="3"/>
      <c r="E75" s="3"/>
      <c r="F75" s="3"/>
      <c r="G75" s="3"/>
    </row>
    <row r="76" spans="1:7" x14ac:dyDescent="0.25">
      <c r="A76" s="2"/>
      <c r="B76" s="3"/>
      <c r="C76" s="3"/>
      <c r="D76" s="3"/>
      <c r="E76" s="3"/>
      <c r="F76" s="3"/>
      <c r="G76" s="3"/>
    </row>
    <row r="77" spans="1:7" x14ac:dyDescent="0.25">
      <c r="B77" s="3"/>
      <c r="C77" s="3"/>
      <c r="D77" s="3"/>
      <c r="E77" s="3"/>
      <c r="F77" s="3"/>
      <c r="G77" s="3"/>
    </row>
    <row r="78" spans="1:7" x14ac:dyDescent="0.25">
      <c r="A78" s="1"/>
      <c r="B78" s="4"/>
      <c r="C78" s="4"/>
      <c r="D78" s="4"/>
      <c r="E78" s="4"/>
      <c r="F78" s="4"/>
      <c r="G78" s="3"/>
    </row>
    <row r="79" spans="1:7" x14ac:dyDescent="0.25">
      <c r="A79" s="1"/>
      <c r="B79" s="3"/>
      <c r="C79" s="3"/>
      <c r="D79" s="3"/>
      <c r="E79" s="3"/>
      <c r="F79" s="3"/>
      <c r="G79" s="3"/>
    </row>
    <row r="80" spans="1:7" x14ac:dyDescent="0.25">
      <c r="A80" s="2"/>
      <c r="B80" s="3"/>
      <c r="C80" s="3"/>
      <c r="D80" s="3"/>
      <c r="E80" s="3"/>
      <c r="F80" s="3"/>
      <c r="G80" s="3"/>
    </row>
    <row r="81" spans="1:7" x14ac:dyDescent="0.25">
      <c r="B81" s="3"/>
      <c r="C81" s="3"/>
      <c r="D81" s="3"/>
      <c r="E81" s="3"/>
      <c r="F81" s="3"/>
      <c r="G81" s="3"/>
    </row>
    <row r="82" spans="1:7" x14ac:dyDescent="0.25">
      <c r="A82" s="2"/>
      <c r="B82" s="3"/>
      <c r="C82" s="3"/>
      <c r="D82" s="3"/>
      <c r="E82" s="3"/>
      <c r="F82" s="3"/>
      <c r="G82" s="3"/>
    </row>
    <row r="83" spans="1:7" x14ac:dyDescent="0.25">
      <c r="B83" s="3"/>
      <c r="C83" s="3"/>
      <c r="D83" s="3"/>
      <c r="E83" s="3"/>
      <c r="F83" s="3"/>
      <c r="G83" s="3"/>
    </row>
    <row r="84" spans="1:7" x14ac:dyDescent="0.25">
      <c r="A84" s="2"/>
      <c r="B84" s="3"/>
      <c r="C84" s="3"/>
      <c r="D84" s="3"/>
      <c r="E84" s="3"/>
      <c r="F84" s="3"/>
      <c r="G84" s="3"/>
    </row>
    <row r="85" spans="1:7" x14ac:dyDescent="0.25">
      <c r="B85" s="3"/>
      <c r="C85" s="3"/>
      <c r="D85" s="3"/>
      <c r="E85" s="3"/>
      <c r="F85" s="3"/>
      <c r="G85" s="3"/>
    </row>
    <row r="86" spans="1:7" x14ac:dyDescent="0.25">
      <c r="A86" s="1"/>
      <c r="B86" s="4"/>
      <c r="C86" s="4"/>
      <c r="D86" s="4"/>
      <c r="E86" s="4"/>
      <c r="F86" s="4"/>
      <c r="G86" s="3"/>
    </row>
    <row r="87" spans="1:7" x14ac:dyDescent="0.25">
      <c r="A87" s="1"/>
      <c r="B87" s="3"/>
      <c r="C87" s="3"/>
      <c r="D87" s="3"/>
      <c r="E87" s="3"/>
      <c r="F87" s="3"/>
      <c r="G87" s="3"/>
    </row>
    <row r="88" spans="1:7" x14ac:dyDescent="0.25">
      <c r="A88" s="2"/>
      <c r="B88" s="3"/>
      <c r="C88" s="3"/>
      <c r="D88" s="3"/>
      <c r="E88" s="3"/>
      <c r="F88" s="3"/>
      <c r="G88" s="3"/>
    </row>
    <row r="89" spans="1:7" x14ac:dyDescent="0.25">
      <c r="A89" s="2"/>
      <c r="B89" s="3"/>
      <c r="C89" s="3"/>
      <c r="D89" s="3"/>
      <c r="E89" s="3"/>
      <c r="F89" s="3"/>
      <c r="G89" s="3"/>
    </row>
    <row r="90" spans="1:7" x14ac:dyDescent="0.25">
      <c r="B90" s="3"/>
      <c r="C90" s="3"/>
      <c r="D90" s="3"/>
      <c r="E90" s="3"/>
      <c r="F90" s="3"/>
      <c r="G90" s="3"/>
    </row>
    <row r="91" spans="1:7" x14ac:dyDescent="0.25">
      <c r="A91" s="2"/>
      <c r="B91" s="3"/>
      <c r="C91" s="3"/>
      <c r="D91" s="3"/>
      <c r="E91" s="3"/>
      <c r="F91" s="3"/>
      <c r="G91" s="3"/>
    </row>
    <row r="92" spans="1:7" x14ac:dyDescent="0.25">
      <c r="B92" s="3"/>
      <c r="C92" s="3"/>
      <c r="D92" s="3"/>
      <c r="E92" s="3"/>
      <c r="F92" s="3"/>
      <c r="G92" s="3"/>
    </row>
    <row r="93" spans="1:7" x14ac:dyDescent="0.25">
      <c r="A93" s="1"/>
      <c r="B93" s="4"/>
      <c r="C93" s="4"/>
      <c r="D93" s="4"/>
      <c r="E93" s="4"/>
      <c r="F93" s="4"/>
      <c r="G93" s="3"/>
    </row>
    <row r="94" spans="1:7" x14ac:dyDescent="0.25">
      <c r="A94" s="1"/>
      <c r="B94" s="4"/>
      <c r="C94" s="4"/>
      <c r="D94" s="4"/>
      <c r="E94" s="4"/>
      <c r="F94" s="4"/>
      <c r="G94" s="3"/>
    </row>
    <row r="95" spans="1:7" x14ac:dyDescent="0.25">
      <c r="B95" s="3"/>
      <c r="C95" s="3"/>
      <c r="D95" s="3"/>
      <c r="E95" s="3"/>
      <c r="F95" s="3"/>
      <c r="G95" s="3"/>
    </row>
    <row r="96" spans="1:7" x14ac:dyDescent="0.25">
      <c r="A96" s="1"/>
      <c r="B96" s="4"/>
      <c r="C96" s="4"/>
      <c r="D96" s="4"/>
      <c r="E96" s="4"/>
      <c r="F96" s="4"/>
      <c r="G96" s="3"/>
    </row>
    <row r="97" spans="1:7" x14ac:dyDescent="0.25">
      <c r="B97" s="3"/>
      <c r="C97" s="3"/>
      <c r="D97" s="3"/>
      <c r="E97" s="3"/>
      <c r="F97" s="3"/>
      <c r="G97" s="3"/>
    </row>
    <row r="98" spans="1:7" x14ac:dyDescent="0.25">
      <c r="A98" s="1"/>
      <c r="B98" s="3"/>
      <c r="C98" s="3"/>
      <c r="D98" s="5"/>
      <c r="E98" s="3"/>
      <c r="F98" s="3"/>
      <c r="G98" s="3"/>
    </row>
    <row r="99" spans="1:7" x14ac:dyDescent="0.25">
      <c r="B99" s="3"/>
      <c r="C99" s="3"/>
      <c r="D99" s="3"/>
      <c r="E99" s="3"/>
      <c r="F99" s="3"/>
      <c r="G99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pane xSplit="1" ySplit="4" topLeftCell="B17" activePane="bottomRight" state="frozen"/>
      <selection pane="topRight" activeCell="B1" sqref="B1"/>
      <selection pane="bottomLeft" activeCell="A4" sqref="A4"/>
      <selection pane="bottomRight" activeCell="A24" sqref="A24:A28"/>
    </sheetView>
  </sheetViews>
  <sheetFormatPr defaultRowHeight="15" x14ac:dyDescent="0.25"/>
  <cols>
    <col min="1" max="1" width="43.42578125" customWidth="1"/>
    <col min="2" max="6" width="15" bestFit="1" customWidth="1"/>
    <col min="7" max="7" width="16.85546875" bestFit="1" customWidth="1"/>
  </cols>
  <sheetData>
    <row r="1" spans="1:7" x14ac:dyDescent="0.25">
      <c r="B1" s="10"/>
      <c r="C1" s="10"/>
      <c r="D1" s="10"/>
      <c r="E1" s="10"/>
      <c r="F1" s="10"/>
    </row>
    <row r="2" spans="1:7" x14ac:dyDescent="0.25">
      <c r="B2" s="10"/>
      <c r="C2" s="10"/>
      <c r="D2" s="10"/>
      <c r="E2" s="10"/>
      <c r="F2" s="10"/>
    </row>
    <row r="3" spans="1:7" x14ac:dyDescent="0.25">
      <c r="B3" s="10"/>
      <c r="C3" s="10"/>
      <c r="D3" s="10"/>
      <c r="E3" s="10"/>
      <c r="F3" s="10"/>
    </row>
    <row r="4" spans="1:7" ht="15.75" x14ac:dyDescent="0.25">
      <c r="B4" s="6">
        <v>2013</v>
      </c>
      <c r="C4" s="6">
        <v>2014</v>
      </c>
      <c r="D4" s="6">
        <v>2015</v>
      </c>
      <c r="E4" s="6">
        <v>2016</v>
      </c>
      <c r="F4" s="6">
        <v>2017</v>
      </c>
      <c r="G4" s="6">
        <v>2018</v>
      </c>
    </row>
    <row r="5" spans="1:7" x14ac:dyDescent="0.25">
      <c r="B5" s="3">
        <v>2718967831</v>
      </c>
      <c r="C5" s="3">
        <v>2960859038</v>
      </c>
      <c r="D5" s="3">
        <v>2656900567</v>
      </c>
      <c r="E5" s="3">
        <v>2996245717</v>
      </c>
      <c r="F5" s="3">
        <v>3393185456</v>
      </c>
      <c r="G5" s="3">
        <v>3661324088</v>
      </c>
    </row>
    <row r="6" spans="1:7" x14ac:dyDescent="0.25">
      <c r="A6" t="s">
        <v>71</v>
      </c>
      <c r="B6" s="3">
        <v>2248343275</v>
      </c>
      <c r="C6" s="3">
        <v>2429523708</v>
      </c>
      <c r="D6" s="3">
        <v>2179286324</v>
      </c>
      <c r="E6" s="3">
        <v>2458285505</v>
      </c>
      <c r="F6" s="3">
        <v>2784391769</v>
      </c>
      <c r="G6" s="3">
        <v>3003180758</v>
      </c>
    </row>
    <row r="7" spans="1:7" x14ac:dyDescent="0.25">
      <c r="A7" s="14" t="s">
        <v>19</v>
      </c>
      <c r="B7" s="4">
        <f>B5-B6</f>
        <v>470624556</v>
      </c>
      <c r="C7" s="4">
        <f t="shared" ref="C7:G7" si="0">C5-C6</f>
        <v>531335330</v>
      </c>
      <c r="D7" s="4">
        <f t="shared" si="0"/>
        <v>477614243</v>
      </c>
      <c r="E7" s="4">
        <f t="shared" si="0"/>
        <v>537960212</v>
      </c>
      <c r="F7" s="4">
        <f t="shared" si="0"/>
        <v>608793687</v>
      </c>
      <c r="G7" s="4">
        <f t="shared" si="0"/>
        <v>658143330</v>
      </c>
    </row>
    <row r="8" spans="1:7" x14ac:dyDescent="0.25">
      <c r="A8" s="14" t="s">
        <v>72</v>
      </c>
      <c r="B8" s="3"/>
      <c r="C8" s="3"/>
      <c r="D8" s="3"/>
      <c r="E8" s="3"/>
      <c r="F8" s="3"/>
    </row>
    <row r="9" spans="1:7" x14ac:dyDescent="0.25">
      <c r="A9" t="s">
        <v>20</v>
      </c>
      <c r="B9" s="3">
        <v>156799558</v>
      </c>
      <c r="C9" s="3">
        <v>10645536</v>
      </c>
      <c r="D9" s="3">
        <v>37748714</v>
      </c>
      <c r="E9" s="3">
        <v>46771873</v>
      </c>
      <c r="F9" s="3">
        <v>54883450</v>
      </c>
      <c r="G9" s="3">
        <v>59044957</v>
      </c>
    </row>
    <row r="10" spans="1:7" x14ac:dyDescent="0.25">
      <c r="A10" t="s">
        <v>50</v>
      </c>
      <c r="B10" s="3">
        <v>10959278</v>
      </c>
      <c r="C10" s="3">
        <v>162080802</v>
      </c>
      <c r="D10" s="3">
        <v>287216021</v>
      </c>
      <c r="E10" s="3"/>
      <c r="F10" s="3"/>
      <c r="G10" s="3">
        <v>0</v>
      </c>
    </row>
    <row r="11" spans="1:7" x14ac:dyDescent="0.25">
      <c r="A11" t="s">
        <v>21</v>
      </c>
      <c r="B11" s="3">
        <v>123162176</v>
      </c>
      <c r="C11" s="3">
        <v>135486307</v>
      </c>
      <c r="D11" s="3">
        <v>0</v>
      </c>
      <c r="E11" s="3">
        <v>299938833</v>
      </c>
      <c r="F11" s="3">
        <v>345362350</v>
      </c>
      <c r="G11" s="3">
        <v>369289894</v>
      </c>
    </row>
    <row r="12" spans="1:7" x14ac:dyDescent="0.25">
      <c r="A12" s="1"/>
      <c r="B12" s="4">
        <f t="shared" ref="B12:E12" si="1">SUM(B9:B11)</f>
        <v>290921012</v>
      </c>
      <c r="C12" s="4">
        <f>SUM(C9:C11)-1</f>
        <v>308212644</v>
      </c>
      <c r="D12" s="4">
        <f t="shared" si="1"/>
        <v>324964735</v>
      </c>
      <c r="E12" s="4">
        <f t="shared" si="1"/>
        <v>346710706</v>
      </c>
      <c r="F12" s="4">
        <f>SUM(F9:F11)</f>
        <v>400245800</v>
      </c>
      <c r="G12" s="4">
        <f>SUM(G9:G11)</f>
        <v>428334851</v>
      </c>
    </row>
    <row r="13" spans="1:7" x14ac:dyDescent="0.25">
      <c r="A13" s="14" t="s">
        <v>22</v>
      </c>
      <c r="B13" s="4">
        <f t="shared" ref="B13:E13" si="2">B7-B12</f>
        <v>179703544</v>
      </c>
      <c r="C13" s="4">
        <f t="shared" si="2"/>
        <v>223122686</v>
      </c>
      <c r="D13" s="4">
        <f t="shared" si="2"/>
        <v>152649508</v>
      </c>
      <c r="E13" s="4">
        <f t="shared" si="2"/>
        <v>191249506</v>
      </c>
      <c r="F13" s="4">
        <f>F7-F12</f>
        <v>208547887</v>
      </c>
      <c r="G13" s="4">
        <f>G7-G12</f>
        <v>229808479</v>
      </c>
    </row>
    <row r="14" spans="1:7" x14ac:dyDescent="0.25">
      <c r="A14" s="15" t="s">
        <v>73</v>
      </c>
      <c r="B14" s="4"/>
      <c r="C14" s="4"/>
      <c r="D14" s="4"/>
      <c r="E14" s="4"/>
      <c r="F14" s="4"/>
      <c r="G14" s="4"/>
    </row>
    <row r="15" spans="1:7" x14ac:dyDescent="0.25">
      <c r="A15" t="s">
        <v>23</v>
      </c>
      <c r="B15" s="3">
        <v>52947364</v>
      </c>
      <c r="C15" s="3">
        <v>64843857</v>
      </c>
      <c r="D15" s="3">
        <v>38207325</v>
      </c>
      <c r="E15" s="3">
        <v>25081141</v>
      </c>
      <c r="F15" s="3">
        <v>7759766</v>
      </c>
      <c r="G15" s="3">
        <v>7637229</v>
      </c>
    </row>
    <row r="16" spans="1:7" x14ac:dyDescent="0.25">
      <c r="A16" t="s">
        <v>24</v>
      </c>
      <c r="B16" s="3">
        <v>0</v>
      </c>
      <c r="C16" s="3">
        <v>0</v>
      </c>
      <c r="D16" s="3">
        <v>0</v>
      </c>
      <c r="E16" s="3">
        <v>2381466</v>
      </c>
      <c r="F16" s="3">
        <v>2381466</v>
      </c>
      <c r="G16" s="3">
        <v>7144400</v>
      </c>
    </row>
    <row r="17" spans="1:7" x14ac:dyDescent="0.25">
      <c r="A17" s="14" t="s">
        <v>74</v>
      </c>
      <c r="B17" s="4">
        <f>B13-B15-B16</f>
        <v>126756180</v>
      </c>
      <c r="C17" s="4">
        <f t="shared" ref="C17:G17" si="3">C13-C15-C16</f>
        <v>158278829</v>
      </c>
      <c r="D17" s="4">
        <f t="shared" si="3"/>
        <v>114442183</v>
      </c>
      <c r="E17" s="4">
        <f t="shared" si="3"/>
        <v>163786899</v>
      </c>
      <c r="F17" s="4">
        <f t="shared" si="3"/>
        <v>198406655</v>
      </c>
      <c r="G17" s="4">
        <f t="shared" si="3"/>
        <v>215026850</v>
      </c>
    </row>
    <row r="18" spans="1:7" x14ac:dyDescent="0.25">
      <c r="A18" t="s">
        <v>25</v>
      </c>
      <c r="B18" s="3">
        <v>4974483</v>
      </c>
      <c r="C18" s="3">
        <v>3244426</v>
      </c>
      <c r="D18" s="3">
        <v>9662874</v>
      </c>
      <c r="E18" s="3">
        <v>5018970</v>
      </c>
      <c r="F18" s="3">
        <v>7851077</v>
      </c>
      <c r="G18" s="3">
        <v>6945587</v>
      </c>
    </row>
    <row r="19" spans="1:7" x14ac:dyDescent="0.25">
      <c r="A19" t="s">
        <v>26</v>
      </c>
      <c r="B19" s="3">
        <v>6272889</v>
      </c>
      <c r="C19" s="3">
        <v>7691584</v>
      </c>
      <c r="D19" s="3">
        <v>5909765</v>
      </c>
      <c r="E19" s="3">
        <v>8038375</v>
      </c>
      <c r="F19" s="3">
        <v>9821797</v>
      </c>
      <c r="G19" s="3">
        <v>10570116</v>
      </c>
    </row>
    <row r="20" spans="1:7" x14ac:dyDescent="0.25">
      <c r="A20" s="14" t="s">
        <v>75</v>
      </c>
      <c r="B20" s="4">
        <f t="shared" ref="B20:G20" si="4">B17+B18-B19</f>
        <v>125457774</v>
      </c>
      <c r="C20" s="4">
        <f t="shared" si="4"/>
        <v>153831671</v>
      </c>
      <c r="D20" s="4">
        <f t="shared" si="4"/>
        <v>118195292</v>
      </c>
      <c r="E20" s="4">
        <f t="shared" si="4"/>
        <v>160767494</v>
      </c>
      <c r="F20" s="4">
        <f t="shared" si="4"/>
        <v>196435935</v>
      </c>
      <c r="G20" s="4">
        <f t="shared" si="4"/>
        <v>211402321</v>
      </c>
    </row>
    <row r="21" spans="1:7" x14ac:dyDescent="0.25">
      <c r="A21" s="16" t="s">
        <v>76</v>
      </c>
      <c r="B21" s="4"/>
      <c r="C21" s="4"/>
      <c r="D21" s="4"/>
      <c r="E21" s="4"/>
      <c r="F21" s="4"/>
      <c r="G21" s="4"/>
    </row>
    <row r="22" spans="1:7" x14ac:dyDescent="0.25">
      <c r="A22" t="s">
        <v>27</v>
      </c>
      <c r="B22" s="3">
        <v>-32603339</v>
      </c>
      <c r="C22" s="3">
        <v>-44418895</v>
      </c>
      <c r="D22" s="3">
        <v>-29874361</v>
      </c>
      <c r="E22" s="3">
        <v>-41722328</v>
      </c>
      <c r="F22" s="3">
        <v>-50572553</v>
      </c>
      <c r="G22" s="3">
        <v>-55493109</v>
      </c>
    </row>
    <row r="23" spans="1:7" x14ac:dyDescent="0.25">
      <c r="A23" t="s">
        <v>28</v>
      </c>
      <c r="B23" s="3">
        <v>273314</v>
      </c>
      <c r="C23" s="3">
        <v>-2196097</v>
      </c>
      <c r="D23" s="3">
        <v>3136512</v>
      </c>
      <c r="E23" s="3">
        <v>253136</v>
      </c>
      <c r="F23" s="3">
        <v>932223</v>
      </c>
      <c r="G23" s="13">
        <v>-1412404</v>
      </c>
    </row>
    <row r="24" spans="1:7" x14ac:dyDescent="0.25">
      <c r="A24" s="14" t="s">
        <v>77</v>
      </c>
      <c r="B24" s="4">
        <f t="shared" ref="B24:E24" si="5">SUM(B20:B23)</f>
        <v>93127749</v>
      </c>
      <c r="C24" s="4">
        <f>SUM(C20:C23)+1</f>
        <v>107216680</v>
      </c>
      <c r="D24" s="4">
        <f t="shared" si="5"/>
        <v>91457443</v>
      </c>
      <c r="E24" s="4">
        <f t="shared" si="5"/>
        <v>119298302</v>
      </c>
      <c r="F24" s="4">
        <f>SUM(F20:F23)</f>
        <v>146795605</v>
      </c>
      <c r="G24" s="4">
        <f>SUM(G20:G23)</f>
        <v>154496808</v>
      </c>
    </row>
    <row r="25" spans="1:7" x14ac:dyDescent="0.25">
      <c r="B25" s="3"/>
      <c r="C25" s="3"/>
      <c r="D25" s="3"/>
      <c r="E25" s="3"/>
      <c r="F25" s="3"/>
    </row>
    <row r="26" spans="1:7" x14ac:dyDescent="0.25">
      <c r="A26" s="14" t="s">
        <v>78</v>
      </c>
      <c r="B26" s="8">
        <f>B24/('1'!B43/10)</f>
        <v>14.327346</v>
      </c>
      <c r="C26" s="8">
        <f>C24/('1'!C43/10)</f>
        <v>13.195899076923077</v>
      </c>
      <c r="D26" s="8">
        <f>D24/('1'!D43/10)</f>
        <v>9.0050405415384613</v>
      </c>
      <c r="E26" s="8">
        <f>E24/('1'!E43/10)</f>
        <v>11.746294350769231</v>
      </c>
      <c r="F26" s="8">
        <f>F24/('1'!F43/10)</f>
        <v>12.044767589743589</v>
      </c>
      <c r="G26" s="8">
        <f>G24/('1'!G43/10)</f>
        <v>11.02318362541806</v>
      </c>
    </row>
    <row r="27" spans="1:7" x14ac:dyDescent="0.25">
      <c r="A27" s="15" t="s">
        <v>79</v>
      </c>
      <c r="B27" s="3">
        <f>'1'!B43/10</f>
        <v>6500000</v>
      </c>
      <c r="C27" s="3">
        <f>'1'!C43/10</f>
        <v>8125000</v>
      </c>
      <c r="D27" s="3">
        <f>'1'!D43/10</f>
        <v>10156250</v>
      </c>
      <c r="E27" s="3">
        <f>'1'!E43/10</f>
        <v>10156250</v>
      </c>
      <c r="F27" s="3">
        <f>'1'!F43/10</f>
        <v>12187500</v>
      </c>
      <c r="G27" s="3">
        <f>'1'!G43/10</f>
        <v>14015625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abSelected="1" workbookViewId="0">
      <pane xSplit="1" ySplit="4" topLeftCell="B20" activePane="bottomRight" state="frozen"/>
      <selection pane="topRight" activeCell="B1" sqref="B1"/>
      <selection pane="bottomLeft" activeCell="A4" sqref="A4"/>
      <selection pane="bottomRight" activeCell="E38" sqref="E38"/>
    </sheetView>
  </sheetViews>
  <sheetFormatPr defaultRowHeight="15" x14ac:dyDescent="0.25"/>
  <cols>
    <col min="1" max="1" width="46.28515625" bestFit="1" customWidth="1"/>
    <col min="2" max="6" width="15" bestFit="1" customWidth="1"/>
    <col min="7" max="7" width="17.7109375" bestFit="1" customWidth="1"/>
  </cols>
  <sheetData>
    <row r="1" spans="1:7" ht="15.75" x14ac:dyDescent="0.25">
      <c r="A1" s="7" t="s">
        <v>90</v>
      </c>
    </row>
    <row r="2" spans="1:7" x14ac:dyDescent="0.25">
      <c r="A2" s="1" t="s">
        <v>62</v>
      </c>
      <c r="B2" s="3"/>
      <c r="C2" s="3"/>
      <c r="D2" s="3"/>
      <c r="E2" s="3"/>
      <c r="F2" s="3"/>
    </row>
    <row r="3" spans="1:7" x14ac:dyDescent="0.25">
      <c r="A3" s="1" t="s">
        <v>58</v>
      </c>
      <c r="B3" s="3"/>
      <c r="C3" s="3"/>
      <c r="D3" s="3"/>
      <c r="E3" s="3"/>
      <c r="F3" s="3"/>
    </row>
    <row r="4" spans="1:7" ht="15.75" x14ac:dyDescent="0.25">
      <c r="B4" s="6">
        <v>2013</v>
      </c>
      <c r="C4" s="6">
        <v>2014</v>
      </c>
      <c r="D4" s="6">
        <v>2015</v>
      </c>
      <c r="E4" s="6">
        <v>2016</v>
      </c>
      <c r="F4" s="6">
        <v>2017</v>
      </c>
      <c r="G4" s="6">
        <v>2018</v>
      </c>
    </row>
    <row r="5" spans="1:7" x14ac:dyDescent="0.25">
      <c r="A5" s="14" t="s">
        <v>63</v>
      </c>
      <c r="B5" s="3"/>
      <c r="C5" s="3"/>
      <c r="D5" s="3"/>
      <c r="E5" s="3"/>
      <c r="F5" s="3"/>
    </row>
    <row r="6" spans="1:7" x14ac:dyDescent="0.25">
      <c r="A6" t="s">
        <v>29</v>
      </c>
      <c r="B6" s="3">
        <v>2722134434</v>
      </c>
      <c r="C6" s="3">
        <v>2964103465</v>
      </c>
      <c r="D6" s="3">
        <v>2666563442</v>
      </c>
      <c r="E6" s="3">
        <v>2997087622</v>
      </c>
      <c r="F6" s="3">
        <v>3393185456</v>
      </c>
      <c r="G6" s="3">
        <v>4233170120</v>
      </c>
    </row>
    <row r="7" spans="1:7" x14ac:dyDescent="0.25">
      <c r="A7" s="2" t="s">
        <v>30</v>
      </c>
      <c r="B7" s="3">
        <v>-2615454681</v>
      </c>
      <c r="C7" s="3">
        <v>-2726153917</v>
      </c>
      <c r="D7" s="3">
        <v>-2404713035</v>
      </c>
      <c r="E7" s="3">
        <v>-2318985841</v>
      </c>
      <c r="F7" s="3">
        <v>-2393645386</v>
      </c>
      <c r="G7" s="3">
        <v>-3576180049</v>
      </c>
    </row>
    <row r="8" spans="1:7" x14ac:dyDescent="0.25">
      <c r="A8" t="s">
        <v>31</v>
      </c>
      <c r="B8" s="3">
        <v>-66116994</v>
      </c>
      <c r="C8" s="3">
        <v>-61285335</v>
      </c>
      <c r="D8" s="3">
        <v>-51708285</v>
      </c>
      <c r="E8" s="3">
        <v>-553675976</v>
      </c>
      <c r="F8" s="3">
        <v>-578073077</v>
      </c>
      <c r="G8" s="3">
        <v>-773908100</v>
      </c>
    </row>
    <row r="9" spans="1:7" x14ac:dyDescent="0.25">
      <c r="A9" s="1"/>
      <c r="B9" s="4">
        <f t="shared" ref="B9:E9" si="0">SUM(B6:B8)</f>
        <v>40562759</v>
      </c>
      <c r="C9" s="4">
        <f t="shared" si="0"/>
        <v>176664213</v>
      </c>
      <c r="D9" s="4">
        <f t="shared" si="0"/>
        <v>210142122</v>
      </c>
      <c r="E9" s="4">
        <f t="shared" si="0"/>
        <v>124425805</v>
      </c>
      <c r="F9" s="4">
        <f>SUM(F6:F8)</f>
        <v>421466993</v>
      </c>
      <c r="G9" s="4">
        <f>SUM(G6:G8)</f>
        <v>-116918029</v>
      </c>
    </row>
    <row r="10" spans="1:7" x14ac:dyDescent="0.25">
      <c r="A10" s="14" t="s">
        <v>64</v>
      </c>
      <c r="B10" s="3"/>
      <c r="C10" s="3"/>
      <c r="D10" s="3"/>
      <c r="E10" s="3"/>
      <c r="F10" s="3"/>
    </row>
    <row r="11" spans="1:7" x14ac:dyDescent="0.25">
      <c r="A11" s="2" t="s">
        <v>32</v>
      </c>
      <c r="B11" s="3">
        <v>-18353481</v>
      </c>
      <c r="C11" s="3">
        <v>-4993581</v>
      </c>
      <c r="D11" s="3">
        <v>-27532377</v>
      </c>
      <c r="E11" s="3">
        <v>-47797282</v>
      </c>
      <c r="F11" s="3">
        <v>-14032484</v>
      </c>
      <c r="G11" s="3">
        <v>-22710799</v>
      </c>
    </row>
    <row r="12" spans="1:7" x14ac:dyDescent="0.25">
      <c r="A12" t="s">
        <v>33</v>
      </c>
      <c r="B12" s="3">
        <v>-1947873</v>
      </c>
      <c r="C12" s="3">
        <v>-2217140</v>
      </c>
      <c r="D12" s="3">
        <v>-2397547</v>
      </c>
      <c r="E12" s="3">
        <v>-2129642</v>
      </c>
      <c r="F12" s="3">
        <v>-1951205</v>
      </c>
      <c r="G12" s="3">
        <v>-1406574</v>
      </c>
    </row>
    <row r="13" spans="1:7" x14ac:dyDescent="0.25">
      <c r="A13" s="2" t="s">
        <v>34</v>
      </c>
      <c r="B13" s="3">
        <v>0</v>
      </c>
      <c r="C13" s="3">
        <v>102200</v>
      </c>
      <c r="D13" s="3">
        <v>-80989764</v>
      </c>
      <c r="E13" s="3">
        <v>-3078141</v>
      </c>
      <c r="F13" s="3">
        <v>-3349</v>
      </c>
      <c r="G13" s="3">
        <v>-1360</v>
      </c>
    </row>
    <row r="14" spans="1:7" x14ac:dyDescent="0.25">
      <c r="A14" t="s">
        <v>35</v>
      </c>
      <c r="B14" s="3">
        <v>0</v>
      </c>
      <c r="C14" s="3">
        <v>0</v>
      </c>
      <c r="D14" s="3"/>
      <c r="E14" s="3"/>
      <c r="F14" s="3">
        <v>3967520</v>
      </c>
      <c r="G14" s="3">
        <v>3443802</v>
      </c>
    </row>
    <row r="15" spans="1:7" x14ac:dyDescent="0.25">
      <c r="A15" s="2" t="s">
        <v>36</v>
      </c>
      <c r="B15" s="3">
        <v>0</v>
      </c>
      <c r="C15" s="3">
        <v>0</v>
      </c>
      <c r="D15" s="3">
        <v>13990941</v>
      </c>
      <c r="E15" s="3">
        <v>2402</v>
      </c>
      <c r="F15" s="3">
        <v>2865</v>
      </c>
      <c r="G15" s="3">
        <v>0</v>
      </c>
    </row>
    <row r="16" spans="1:7" x14ac:dyDescent="0.25">
      <c r="A16" t="s">
        <v>37</v>
      </c>
      <c r="B16" s="3">
        <v>55000</v>
      </c>
      <c r="C16" s="3">
        <v>0</v>
      </c>
      <c r="D16" s="3">
        <v>152500</v>
      </c>
      <c r="E16" s="3">
        <v>839500</v>
      </c>
      <c r="F16" s="3">
        <v>866936</v>
      </c>
      <c r="G16" s="3">
        <v>247000</v>
      </c>
    </row>
    <row r="17" spans="1:7" x14ac:dyDescent="0.25">
      <c r="A17" s="1"/>
      <c r="B17" s="4">
        <f t="shared" ref="B17:E17" si="1">SUM(B11:B16)</f>
        <v>-20246354</v>
      </c>
      <c r="C17" s="4">
        <f t="shared" si="1"/>
        <v>-7108521</v>
      </c>
      <c r="D17" s="4">
        <f t="shared" si="1"/>
        <v>-96776247</v>
      </c>
      <c r="E17" s="4">
        <f t="shared" si="1"/>
        <v>-52163163</v>
      </c>
      <c r="F17" s="4">
        <f>SUM(F11:F16)</f>
        <v>-11149717</v>
      </c>
      <c r="G17" s="4">
        <f>SUM(G11:G16)</f>
        <v>-20427931</v>
      </c>
    </row>
    <row r="18" spans="1:7" x14ac:dyDescent="0.25">
      <c r="A18" s="14" t="s">
        <v>65</v>
      </c>
      <c r="B18" s="3"/>
      <c r="C18" s="3"/>
      <c r="D18" s="3"/>
      <c r="E18" s="3"/>
      <c r="F18" s="3"/>
    </row>
    <row r="19" spans="1:7" x14ac:dyDescent="0.25">
      <c r="A19" s="2" t="s">
        <v>51</v>
      </c>
      <c r="B19" s="3">
        <v>59923506</v>
      </c>
      <c r="C19" s="3">
        <v>0</v>
      </c>
      <c r="D19" s="3">
        <v>0</v>
      </c>
      <c r="E19" s="3">
        <v>0</v>
      </c>
      <c r="F19" s="3">
        <v>0</v>
      </c>
      <c r="G19" s="3">
        <v>112020870</v>
      </c>
    </row>
    <row r="20" spans="1:7" x14ac:dyDescent="0.25">
      <c r="A20" s="2" t="s">
        <v>38</v>
      </c>
      <c r="B20" s="3">
        <v>-52947364</v>
      </c>
      <c r="C20" s="3">
        <v>-74856668</v>
      </c>
      <c r="D20" s="3">
        <v>-42514020</v>
      </c>
      <c r="E20" s="3">
        <v>-72244704</v>
      </c>
      <c r="F20" s="3">
        <v>-234090590</v>
      </c>
      <c r="G20" s="3">
        <v>0</v>
      </c>
    </row>
    <row r="21" spans="1:7" x14ac:dyDescent="0.25">
      <c r="A21" t="s">
        <v>39</v>
      </c>
      <c r="B21" s="3"/>
      <c r="C21" s="3">
        <v>-64843857</v>
      </c>
      <c r="D21" s="3">
        <v>-38207325</v>
      </c>
      <c r="E21" s="3">
        <v>-25081140</v>
      </c>
      <c r="F21" s="3">
        <v>-7759754</v>
      </c>
      <c r="G21" s="3">
        <v>-7637229</v>
      </c>
    </row>
    <row r="22" spans="1:7" x14ac:dyDescent="0.25">
      <c r="A22" s="2" t="s">
        <v>40</v>
      </c>
      <c r="B22" s="3">
        <v>-4871859</v>
      </c>
      <c r="C22" s="3">
        <v>-289139</v>
      </c>
      <c r="D22" s="3">
        <v>-276882</v>
      </c>
      <c r="E22" s="3">
        <v>-25145912</v>
      </c>
      <c r="F22" s="3">
        <v>-10355774</v>
      </c>
      <c r="G22" s="3">
        <v>-17495112</v>
      </c>
    </row>
    <row r="23" spans="1:7" x14ac:dyDescent="0.25">
      <c r="A23" t="s">
        <v>41</v>
      </c>
      <c r="B23" s="3">
        <v>-896264</v>
      </c>
      <c r="C23" s="3">
        <v>-589261</v>
      </c>
      <c r="D23" s="3">
        <v>-603827</v>
      </c>
      <c r="E23" s="3">
        <v>-1510411</v>
      </c>
      <c r="F23" s="3">
        <v>-461658</v>
      </c>
      <c r="G23" s="3">
        <v>-816868</v>
      </c>
    </row>
    <row r="24" spans="1:7" x14ac:dyDescent="0.25">
      <c r="A24" s="1"/>
      <c r="B24" s="4">
        <f>SUM(B19:B23)</f>
        <v>1208019</v>
      </c>
      <c r="C24" s="4">
        <f t="shared" ref="C24:G24" si="2">SUM(C19:C23)</f>
        <v>-140578925</v>
      </c>
      <c r="D24" s="4">
        <f t="shared" si="2"/>
        <v>-81602054</v>
      </c>
      <c r="E24" s="4">
        <f t="shared" si="2"/>
        <v>-123982167</v>
      </c>
      <c r="F24" s="4">
        <f t="shared" si="2"/>
        <v>-252667776</v>
      </c>
      <c r="G24" s="4">
        <f t="shared" si="2"/>
        <v>86071661</v>
      </c>
    </row>
    <row r="25" spans="1:7" x14ac:dyDescent="0.25">
      <c r="A25" s="1" t="s">
        <v>66</v>
      </c>
      <c r="B25" s="4">
        <f t="shared" ref="B25:E25" si="3">B9+B17+B24</f>
        <v>21524424</v>
      </c>
      <c r="C25" s="4">
        <f t="shared" si="3"/>
        <v>28976767</v>
      </c>
      <c r="D25" s="4">
        <f t="shared" si="3"/>
        <v>31763821</v>
      </c>
      <c r="E25" s="4">
        <f t="shared" si="3"/>
        <v>-51719525</v>
      </c>
      <c r="F25" s="4">
        <f>F9+F17+F24</f>
        <v>157649500</v>
      </c>
      <c r="G25" s="4">
        <f>G9+G17+G24</f>
        <v>-51274299</v>
      </c>
    </row>
    <row r="26" spans="1:7" x14ac:dyDescent="0.25">
      <c r="A26" s="15" t="s">
        <v>67</v>
      </c>
      <c r="B26" s="3">
        <v>46278712</v>
      </c>
      <c r="C26" s="3">
        <v>67803136</v>
      </c>
      <c r="D26" s="3">
        <v>96779903</v>
      </c>
      <c r="E26" s="3">
        <v>128543724</v>
      </c>
      <c r="F26" s="3">
        <v>76824199</v>
      </c>
      <c r="G26" s="3">
        <v>234473700</v>
      </c>
    </row>
    <row r="27" spans="1:7" x14ac:dyDescent="0.25">
      <c r="A27" s="14" t="s">
        <v>68</v>
      </c>
      <c r="B27" s="4">
        <f t="shared" ref="B27:E27" si="4">SUM(B25:B26)</f>
        <v>67803136</v>
      </c>
      <c r="C27" s="4">
        <f t="shared" si="4"/>
        <v>96779903</v>
      </c>
      <c r="D27" s="4">
        <f t="shared" si="4"/>
        <v>128543724</v>
      </c>
      <c r="E27" s="4">
        <f t="shared" si="4"/>
        <v>76824199</v>
      </c>
      <c r="F27" s="4">
        <f>SUM(F25:F26)+1</f>
        <v>234473700</v>
      </c>
      <c r="G27" s="4">
        <f>SUM(G25:G26)</f>
        <v>183199401</v>
      </c>
    </row>
    <row r="29" spans="1:7" x14ac:dyDescent="0.25">
      <c r="A29" s="14" t="s">
        <v>69</v>
      </c>
      <c r="B29" s="8">
        <f>B9/('1'!B43/10)</f>
        <v>6.2404244615384616</v>
      </c>
      <c r="C29" s="8">
        <f>C9/('1'!C43/10)</f>
        <v>21.743287753846154</v>
      </c>
      <c r="D29" s="8">
        <f>D9/('1'!D43/10)</f>
        <v>20.690916627692307</v>
      </c>
      <c r="E29" s="8">
        <f>E9/('1'!E43/10)</f>
        <v>12.251156184615384</v>
      </c>
      <c r="F29" s="8">
        <f>F9/('1'!F43/10)</f>
        <v>34.581907117948717</v>
      </c>
      <c r="G29" s="8">
        <f>G9/('1'!G43/10)</f>
        <v>-8.3419775429208478</v>
      </c>
    </row>
    <row r="30" spans="1:7" x14ac:dyDescent="0.25">
      <c r="A30" s="14" t="s">
        <v>70</v>
      </c>
      <c r="B30" s="3">
        <f>'1'!B43/10</f>
        <v>6500000</v>
      </c>
      <c r="C30" s="3">
        <f>'1'!C43/10</f>
        <v>8125000</v>
      </c>
      <c r="D30" s="3">
        <f>'1'!D43/10</f>
        <v>10156250</v>
      </c>
      <c r="E30" s="3">
        <f>'1'!E43/10</f>
        <v>10156250</v>
      </c>
      <c r="F30" s="3">
        <f>'1'!F43/10</f>
        <v>12187500</v>
      </c>
      <c r="G30" s="3">
        <f>'1'!G43/10</f>
        <v>14015625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A6" sqref="A6:A13"/>
    </sheetView>
  </sheetViews>
  <sheetFormatPr defaultRowHeight="15" x14ac:dyDescent="0.25"/>
  <cols>
    <col min="1" max="1" width="16.5703125" bestFit="1" customWidth="1"/>
    <col min="2" max="6" width="9.5703125" bestFit="1" customWidth="1"/>
    <col min="7" max="7" width="9.28515625" bestFit="1" customWidth="1"/>
  </cols>
  <sheetData>
    <row r="1" spans="1:7" ht="15.75" x14ac:dyDescent="0.25">
      <c r="A1" s="7" t="s">
        <v>90</v>
      </c>
    </row>
    <row r="2" spans="1:7" x14ac:dyDescent="0.25">
      <c r="A2" s="1" t="s">
        <v>52</v>
      </c>
    </row>
    <row r="3" spans="1:7" x14ac:dyDescent="0.25">
      <c r="A3" s="1" t="s">
        <v>58</v>
      </c>
    </row>
    <row r="4" spans="1:7" x14ac:dyDescent="0.25">
      <c r="A4" s="1"/>
    </row>
    <row r="5" spans="1:7" x14ac:dyDescent="0.25">
      <c r="A5" s="1"/>
      <c r="B5" s="1">
        <v>2013</v>
      </c>
      <c r="C5" s="1">
        <v>2014</v>
      </c>
      <c r="D5" s="1">
        <v>2015</v>
      </c>
      <c r="E5" s="1">
        <v>2016</v>
      </c>
      <c r="F5" s="1">
        <v>2017</v>
      </c>
      <c r="G5" s="1">
        <v>2018</v>
      </c>
    </row>
    <row r="6" spans="1:7" x14ac:dyDescent="0.25">
      <c r="A6" s="2" t="s">
        <v>59</v>
      </c>
      <c r="B6" s="11">
        <f>'2'!B24/'1'!B22</f>
        <v>5.5826045166785188E-2</v>
      </c>
      <c r="C6" s="11">
        <f>'2'!C24/'1'!C22</f>
        <v>6.1429249180635949E-2</v>
      </c>
      <c r="D6" s="11">
        <f>'2'!D24/'1'!D22</f>
        <v>5.5212309935538016E-2</v>
      </c>
      <c r="E6" s="11">
        <f>'2'!E24/'1'!E22</f>
        <v>6.9838097717925193E-2</v>
      </c>
      <c r="F6" s="11">
        <f>'2'!F24/'1'!F22</f>
        <v>9.5894088706281688E-2</v>
      </c>
      <c r="G6" s="11">
        <f>'2'!G24/'1'!G22</f>
        <v>7.9879231233489223E-2</v>
      </c>
    </row>
    <row r="7" spans="1:7" x14ac:dyDescent="0.25">
      <c r="A7" s="2" t="s">
        <v>60</v>
      </c>
      <c r="B7" s="11">
        <f>'2'!B24/'1'!B47</f>
        <v>0.71675008865503953</v>
      </c>
      <c r="C7" s="11">
        <f>'2'!C24/'1'!C47</f>
        <v>0.45211015328193704</v>
      </c>
      <c r="D7" s="11">
        <f>'2'!D24/'1'!D47</f>
        <v>0.27832055997154709</v>
      </c>
      <c r="E7" s="11">
        <f>'2'!E24/'1'!E47</f>
        <v>0.28578944554110819</v>
      </c>
      <c r="F7" s="11">
        <f>'2'!F24/'1'!F47</f>
        <v>0.26493881764105415</v>
      </c>
      <c r="G7" s="11">
        <f>'2'!G24/'1'!G47</f>
        <v>0.21225659878390035</v>
      </c>
    </row>
    <row r="8" spans="1:7" x14ac:dyDescent="0.25">
      <c r="A8" s="2" t="s">
        <v>53</v>
      </c>
      <c r="B8" s="12">
        <f>'1'!B30/'1'!B47</f>
        <v>0</v>
      </c>
      <c r="C8" s="12">
        <f>'1'!C30/'1'!C47</f>
        <v>0</v>
      </c>
      <c r="D8" s="12">
        <f>'1'!D30/'1'!D47</f>
        <v>0</v>
      </c>
      <c r="E8" s="12">
        <f>'1'!E30/'1'!E47</f>
        <v>0.78117640405292377</v>
      </c>
      <c r="F8" s="12">
        <f>'1'!F30/'1'!F47</f>
        <v>0.58853152870473691</v>
      </c>
      <c r="G8" s="12">
        <f>'1'!G30/'1'!G47</f>
        <v>0.44800089623868949</v>
      </c>
    </row>
    <row r="9" spans="1:7" x14ac:dyDescent="0.25">
      <c r="A9" s="2" t="s">
        <v>54</v>
      </c>
      <c r="B9" s="12">
        <f>'1'!B21/'1'!B40</f>
        <v>1.1574262398460506</v>
      </c>
      <c r="C9" s="12">
        <f>'1'!C21/'1'!C40</f>
        <v>1.2749317810783085</v>
      </c>
      <c r="D9" s="12">
        <f>'1'!D21/'1'!D40</f>
        <v>1.4129016530188814</v>
      </c>
      <c r="E9" s="12">
        <f>'1'!E21/'1'!E40</f>
        <v>1.4260848358368194</v>
      </c>
      <c r="F9" s="12">
        <f>'1'!F21/'1'!F40</f>
        <v>1.8609431076593721</v>
      </c>
      <c r="G9" s="12">
        <f>'1'!G21/'1'!G40</f>
        <v>1.8477325637694408</v>
      </c>
    </row>
    <row r="10" spans="1:7" x14ac:dyDescent="0.25">
      <c r="A10" s="2" t="s">
        <v>55</v>
      </c>
      <c r="B10" s="11">
        <f>'2'!B24/'2'!B5</f>
        <v>3.4251140428442975E-2</v>
      </c>
      <c r="C10" s="11">
        <f>'2'!C24/'2'!C5</f>
        <v>3.6211342257084514E-2</v>
      </c>
      <c r="D10" s="11">
        <f>'2'!D24/'2'!D5</f>
        <v>3.4422606602575199E-2</v>
      </c>
      <c r="E10" s="11">
        <f>'2'!E24/'2'!E5</f>
        <v>3.9815927419813817E-2</v>
      </c>
      <c r="F10" s="11">
        <f>'2'!F24/'2'!F5</f>
        <v>4.3261886773806803E-2</v>
      </c>
      <c r="G10" s="11">
        <f>'2'!G24/'2'!G5</f>
        <v>4.219697690962778E-2</v>
      </c>
    </row>
    <row r="11" spans="1:7" x14ac:dyDescent="0.25">
      <c r="A11" t="s">
        <v>56</v>
      </c>
      <c r="B11" s="11">
        <f>'2'!B24/'2'!B5</f>
        <v>3.4251140428442975E-2</v>
      </c>
      <c r="C11" s="11">
        <f>'2'!C24/'2'!C5</f>
        <v>3.6211342257084514E-2</v>
      </c>
      <c r="D11" s="11">
        <f>'2'!D24/'2'!D5</f>
        <v>3.4422606602575199E-2</v>
      </c>
      <c r="E11" s="11">
        <f>'2'!E24/'2'!E5</f>
        <v>3.9815927419813817E-2</v>
      </c>
      <c r="F11" s="11">
        <f>'2'!F24/'2'!F5</f>
        <v>4.3261886773806803E-2</v>
      </c>
      <c r="G11" s="11">
        <f>'2'!G24/'2'!G5</f>
        <v>4.219697690962778E-2</v>
      </c>
    </row>
    <row r="12" spans="1:7" x14ac:dyDescent="0.25">
      <c r="A12" s="2" t="s">
        <v>61</v>
      </c>
      <c r="B12" s="11">
        <f>'2'!B24/('1'!B47+'1'!B30)</f>
        <v>0.71675008865503953</v>
      </c>
      <c r="C12" s="11">
        <f>'2'!C24/('1'!C47+'1'!C30)</f>
        <v>0.45211015328193704</v>
      </c>
      <c r="D12" s="11">
        <f>'2'!D24/('1'!D47+'1'!D30)</f>
        <v>0.27832055997154709</v>
      </c>
      <c r="E12" s="11">
        <f>'2'!E24/('1'!E47+'1'!E30)</f>
        <v>0.16044982680593414</v>
      </c>
      <c r="F12" s="11">
        <f>'2'!F24/('1'!F47+'1'!F30)</f>
        <v>0.16678222172718282</v>
      </c>
      <c r="G12" s="11">
        <f>'2'!G24/('1'!G47+'1'!G30)</f>
        <v>0.14658595815462247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Ratio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nahida</dc:creator>
  <cp:lastModifiedBy>Anik</cp:lastModifiedBy>
  <dcterms:created xsi:type="dcterms:W3CDTF">2018-03-22T04:13:54Z</dcterms:created>
  <dcterms:modified xsi:type="dcterms:W3CDTF">2020-04-12T10:46:55Z</dcterms:modified>
</cp:coreProperties>
</file>