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2" r:id="rId1"/>
    <sheet name="2" sheetId="3" r:id="rId2"/>
    <sheet name="3" sheetId="4" r:id="rId3"/>
    <sheet name="Ratios" sheetId="5" r:id="rId4"/>
  </sheets>
  <calcPr calcId="162913"/>
</workbook>
</file>

<file path=xl/calcChain.xml><?xml version="1.0" encoding="utf-8"?>
<calcChain xmlns="http://schemas.openxmlformats.org/spreadsheetml/2006/main">
  <c r="H18" i="4" l="1"/>
  <c r="B11" i="2"/>
  <c r="B16" i="3" l="1"/>
  <c r="H35" i="4" l="1"/>
  <c r="H25" i="4"/>
  <c r="H29" i="4"/>
  <c r="H32" i="4" s="1"/>
  <c r="H11" i="4"/>
  <c r="H36" i="4"/>
  <c r="H54" i="2"/>
  <c r="H45" i="2"/>
  <c r="H53" i="2" s="1"/>
  <c r="H38" i="2"/>
  <c r="H30" i="2"/>
  <c r="H19" i="2"/>
  <c r="H8" i="5" s="1"/>
  <c r="H11" i="2"/>
  <c r="H29" i="3"/>
  <c r="B29" i="3"/>
  <c r="C29" i="3"/>
  <c r="D29" i="3"/>
  <c r="E29" i="3"/>
  <c r="F29" i="3"/>
  <c r="G29" i="3"/>
  <c r="H9" i="3"/>
  <c r="H16" i="3" s="1"/>
  <c r="H10" i="5" s="1"/>
  <c r="H48" i="2" l="1"/>
  <c r="H51" i="2" s="1"/>
  <c r="H7" i="5"/>
  <c r="H21" i="3"/>
  <c r="H25" i="3" s="1"/>
  <c r="H21" i="2"/>
  <c r="C54" i="2"/>
  <c r="C36" i="4" s="1"/>
  <c r="D54" i="2"/>
  <c r="D36" i="4" s="1"/>
  <c r="E54" i="2"/>
  <c r="E36" i="4" s="1"/>
  <c r="F54" i="2"/>
  <c r="F36" i="4" s="1"/>
  <c r="G54" i="2"/>
  <c r="G36" i="4" s="1"/>
  <c r="B54" i="2"/>
  <c r="B36" i="4" s="1"/>
  <c r="H28" i="3" l="1"/>
  <c r="H5" i="5"/>
  <c r="H6" i="5"/>
  <c r="H11" i="5"/>
  <c r="H9" i="5"/>
  <c r="G38" i="2"/>
  <c r="G45" i="2"/>
  <c r="G7" i="5" s="1"/>
  <c r="C11" i="2"/>
  <c r="D11" i="2"/>
  <c r="E11" i="2"/>
  <c r="F11" i="2"/>
  <c r="G11" i="2"/>
  <c r="G19" i="2"/>
  <c r="G8" i="5" s="1"/>
  <c r="C19" i="2"/>
  <c r="D19" i="2"/>
  <c r="E19" i="2"/>
  <c r="F19" i="2"/>
  <c r="B19" i="2"/>
  <c r="C21" i="2" l="1"/>
  <c r="F21" i="2"/>
  <c r="G53" i="2"/>
  <c r="E21" i="2"/>
  <c r="D21" i="2"/>
  <c r="G21" i="2"/>
  <c r="G25" i="4"/>
  <c r="G18" i="4"/>
  <c r="G11" i="4"/>
  <c r="G9" i="3"/>
  <c r="G16" i="3" s="1"/>
  <c r="G48" i="2"/>
  <c r="G30" i="2"/>
  <c r="G21" i="3" l="1"/>
  <c r="G25" i="3" s="1"/>
  <c r="G10" i="5"/>
  <c r="G29" i="4"/>
  <c r="G32" i="4" s="1"/>
  <c r="G35" i="4"/>
  <c r="G51" i="2"/>
  <c r="B25" i="4"/>
  <c r="C25" i="4"/>
  <c r="D25" i="4"/>
  <c r="E25" i="4"/>
  <c r="B18" i="4"/>
  <c r="C18" i="4"/>
  <c r="D18" i="4"/>
  <c r="E18" i="4"/>
  <c r="B11" i="4"/>
  <c r="B35" i="4" s="1"/>
  <c r="C11" i="4"/>
  <c r="C35" i="4" s="1"/>
  <c r="D11" i="4"/>
  <c r="D35" i="4" s="1"/>
  <c r="E11" i="4"/>
  <c r="E35" i="4" s="1"/>
  <c r="F25" i="4"/>
  <c r="F18" i="4"/>
  <c r="F11" i="4"/>
  <c r="F35" i="4" s="1"/>
  <c r="C9" i="3"/>
  <c r="C16" i="3" s="1"/>
  <c r="D9" i="3"/>
  <c r="D16" i="3" s="1"/>
  <c r="E9" i="3"/>
  <c r="E16" i="3" s="1"/>
  <c r="F9" i="3"/>
  <c r="F16" i="3" s="1"/>
  <c r="B9" i="3"/>
  <c r="B10" i="5" l="1"/>
  <c r="B21" i="3"/>
  <c r="B25" i="3" s="1"/>
  <c r="G28" i="3"/>
  <c r="G9" i="5"/>
  <c r="G5" i="5"/>
  <c r="G6" i="5"/>
  <c r="G11" i="5"/>
  <c r="F29" i="4"/>
  <c r="B29" i="4"/>
  <c r="D29" i="4"/>
  <c r="C29" i="4"/>
  <c r="E29" i="4"/>
  <c r="B38" i="2"/>
  <c r="B8" i="5" s="1"/>
  <c r="E38" i="2"/>
  <c r="E8" i="5" s="1"/>
  <c r="F38" i="2"/>
  <c r="F8" i="5" s="1"/>
  <c r="B30" i="2"/>
  <c r="C30" i="2"/>
  <c r="D30" i="2"/>
  <c r="E30" i="2"/>
  <c r="F30" i="2"/>
  <c r="B45" i="2"/>
  <c r="C45" i="2"/>
  <c r="D45" i="2"/>
  <c r="E45" i="2"/>
  <c r="F45" i="2"/>
  <c r="C7" i="5" l="1"/>
  <c r="C53" i="2"/>
  <c r="F10" i="5"/>
  <c r="F21" i="3"/>
  <c r="F25" i="3" s="1"/>
  <c r="F7" i="5"/>
  <c r="F53" i="2"/>
  <c r="B7" i="5"/>
  <c r="B53" i="2"/>
  <c r="C10" i="5"/>
  <c r="C21" i="3"/>
  <c r="C25" i="3" s="1"/>
  <c r="B28" i="3"/>
  <c r="B6" i="5"/>
  <c r="B9" i="5"/>
  <c r="B11" i="5"/>
  <c r="D7" i="5"/>
  <c r="D53" i="2"/>
  <c r="E10" i="5"/>
  <c r="E21" i="3"/>
  <c r="E25" i="3" s="1"/>
  <c r="E7" i="5"/>
  <c r="E53" i="2"/>
  <c r="D10" i="5"/>
  <c r="D21" i="3"/>
  <c r="D25" i="3" s="1"/>
  <c r="F32" i="4"/>
  <c r="B32" i="4"/>
  <c r="C32" i="4"/>
  <c r="D32" i="4"/>
  <c r="E32" i="4"/>
  <c r="D48" i="2"/>
  <c r="C48" i="2"/>
  <c r="F48" i="2"/>
  <c r="F51" i="2" s="1"/>
  <c r="B48" i="2"/>
  <c r="B51" i="2" s="1"/>
  <c r="E48" i="2"/>
  <c r="E51" i="2" s="1"/>
  <c r="C38" i="2"/>
  <c r="C8" i="5" s="1"/>
  <c r="D38" i="2"/>
  <c r="B21" i="2"/>
  <c r="B5" i="5" s="1"/>
  <c r="E11" i="5" l="1"/>
  <c r="E5" i="5"/>
  <c r="E9" i="5"/>
  <c r="E6" i="5"/>
  <c r="C9" i="5"/>
  <c r="C5" i="5"/>
  <c r="C6" i="5"/>
  <c r="C11" i="5"/>
  <c r="F6" i="5"/>
  <c r="F5" i="5"/>
  <c r="F11" i="5"/>
  <c r="F9" i="5"/>
  <c r="D51" i="2"/>
  <c r="D8" i="5"/>
  <c r="D11" i="5"/>
  <c r="D9" i="5"/>
  <c r="D5" i="5"/>
  <c r="D6" i="5"/>
  <c r="C51" i="2"/>
  <c r="D28" i="3" l="1"/>
  <c r="F28" i="3"/>
  <c r="E28" i="3"/>
  <c r="C28" i="3"/>
</calcChain>
</file>

<file path=xl/sharedStrings.xml><?xml version="1.0" encoding="utf-8"?>
<sst xmlns="http://schemas.openxmlformats.org/spreadsheetml/2006/main" count="91" uniqueCount="83">
  <si>
    <t>Fixed Assets</t>
  </si>
  <si>
    <t>Intangibles</t>
  </si>
  <si>
    <t>Other Recievables</t>
  </si>
  <si>
    <t>Inventories</t>
  </si>
  <si>
    <t>Trade Receivables</t>
  </si>
  <si>
    <t>Derivatives Instruments</t>
  </si>
  <si>
    <t>Cash &amp; Cash Equivalents</t>
  </si>
  <si>
    <t>Share Capital</t>
  </si>
  <si>
    <t>Retained Earnings</t>
  </si>
  <si>
    <t>Other Components of Equity</t>
  </si>
  <si>
    <t>Foreign Currency Translation</t>
  </si>
  <si>
    <t>Non-controlling Interest</t>
  </si>
  <si>
    <t>Deferred Tax Liabilities</t>
  </si>
  <si>
    <t>Employee Benefits</t>
  </si>
  <si>
    <t>Provisions</t>
  </si>
  <si>
    <t>Trade Payables</t>
  </si>
  <si>
    <t>Other Payables</t>
  </si>
  <si>
    <t>Short-term Debt</t>
  </si>
  <si>
    <t>Current Liabilities</t>
  </si>
  <si>
    <t>Tax Liabilities</t>
  </si>
  <si>
    <t>Long Term Debt</t>
  </si>
  <si>
    <t>Gross Profit</t>
  </si>
  <si>
    <t>General &amp; Admin Expenses</t>
  </si>
  <si>
    <t>Selling &amp; Marketing Expenses</t>
  </si>
  <si>
    <t>Other Operating Expenses</t>
  </si>
  <si>
    <t>Operating Profit</t>
  </si>
  <si>
    <t>Finance Cost</t>
  </si>
  <si>
    <t>Finance Income</t>
  </si>
  <si>
    <t>Income Taxes</t>
  </si>
  <si>
    <t>Receipts from Customers</t>
  </si>
  <si>
    <t>Payments to Suppliers &amp; Employees</t>
  </si>
  <si>
    <t>Income Taxes Paid</t>
  </si>
  <si>
    <t>Other Receipt</t>
  </si>
  <si>
    <t>Capital Expenditures</t>
  </si>
  <si>
    <t>Payments to Intengible Assets</t>
  </si>
  <si>
    <t>Proceed from Sale of Property</t>
  </si>
  <si>
    <t>Interest Income</t>
  </si>
  <si>
    <t>Repayment of Long Term Debt</t>
  </si>
  <si>
    <t>Decrease in Short Term Debt</t>
  </si>
  <si>
    <t>Payment of Interest</t>
  </si>
  <si>
    <t>Dividend Paid</t>
  </si>
  <si>
    <t>Debt to Equity</t>
  </si>
  <si>
    <t>Current Ratio</t>
  </si>
  <si>
    <t>Operating Margin</t>
  </si>
  <si>
    <t>Ratios</t>
  </si>
  <si>
    <t>Net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</si>
  <si>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</si>
  <si>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</si>
  <si>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</si>
  <si>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</si>
  <si>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</si>
  <si>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</si>
  <si>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</si>
  <si>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</si>
  <si>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</si>
  <si>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</si>
  <si>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</si>
  <si>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</si>
  <si>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</si>
  <si>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</si>
  <si>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</si>
  <si>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</si>
  <si>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</si>
  <si>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</si>
  <si>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</si>
  <si>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</si>
  <si>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</si>
  <si>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</si>
  <si>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</si>
  <si>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</si>
  <si>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</si>
  <si>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</si>
  <si>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</si>
  <si>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</si>
  <si>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</si>
  <si>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</si>
  <si>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Return on Asset (ROA)</t>
  </si>
  <si>
    <t>Return on Equity (ROE)</t>
  </si>
  <si>
    <t>Return on Invested Capital (ROIC)</t>
  </si>
  <si>
    <t>LafargeHolcim Bangladesh Limited</t>
  </si>
  <si>
    <t>Operating Incomes/Expenses</t>
  </si>
  <si>
    <t>Goodwill</t>
  </si>
  <si>
    <t>Other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</si>
</sst>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/>
    <xf numFmtId="164" fontId="1" fillId="0" borderId="0" xfId="1" applyNumberFormat="1" applyFont="1"/>
    <xf numFmtId="0" fontId="0" fillId="0" borderId="0" xfId="0" applyFont="1"/>
    <xf numFmtId="10" fontId="0" fillId="0" borderId="0" xfId="2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43" fontId="2" fillId="0" borderId="0" xfId="0" applyNumberFormat="1" applyFont="1"/>
    <xf numFmtId="43" fontId="2" fillId="0" borderId="0" xfId="1" applyNumberFormat="1" applyFont="1"/>
    <xf numFmtId="3" fontId="0" fillId="0" borderId="0" xfId="0" applyNumberFormat="1"/>
    <xf numFmtId="2" fontId="0" fillId="0" borderId="0" xfId="0" applyNumberFormat="1"/>
    <xf numFmtId="0" fontId="4" fillId="0" borderId="0" xfId="0" applyFont="1" applyAlignment="1"/>
    <xf numFmtId="0" fontId="2" fillId="0" borderId="1" xfId="0" applyFont="1" applyBorder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0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37" workbookViewId="0">
      <pane xSplit="1" topLeftCell="G1" activePane="topRight" state="frozen"/>
      <selection activeCell="A22" sqref="A22"/>
      <selection pane="topRight" activeCell="L46" sqref="L46"/>
    </sheetView>
  </sheetViews>
  <sheetFormatPr defaultRowHeight="15" x14ac:dyDescent="0.25"/>
  <cols>
    <col min="1" max="1" width="26.85546875" bestFit="1" customWidth="1"/>
    <col min="2" max="8" width="16.85546875" bestFit="1" customWidth="1"/>
    <col min="9" max="9" width="12.5703125" bestFit="1" customWidth="1"/>
    <col min="10" max="11" width="11.5703125" bestFit="1" customWidth="1"/>
    <col min="12" max="12" width="12.28515625" bestFit="1" customWidth="1"/>
  </cols>
  <sheetData>
    <row r="1" spans="1:13" ht="15.75" x14ac:dyDescent="0.25">
      <c r="A1" s="3" t="s">
        <v>79</v>
      </c>
    </row>
    <row r="2" spans="1:13" ht="18.75" x14ac:dyDescent="0.3">
      <c r="A2" s="3" t="s">
        <v>46</v>
      </c>
      <c r="B2" s="20"/>
      <c r="C2" s="20"/>
      <c r="D2" s="20"/>
      <c r="E2" s="20"/>
      <c r="F2" s="20"/>
    </row>
    <row r="3" spans="1:13" ht="15.75" x14ac:dyDescent="0.25">
      <c r="A3" s="3" t="s">
        <v>47</v>
      </c>
      <c r="B3" s="14"/>
      <c r="C3" s="14"/>
      <c r="D3" s="14"/>
      <c r="E3" s="14"/>
      <c r="F3" s="14"/>
    </row>
    <row r="4" spans="1:13" x14ac:dyDescent="0.25">
      <c r="B4" s="7">
        <v>2012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</row>
    <row r="5" spans="1:13" x14ac:dyDescent="0.25">
      <c r="A5" s="21" t="s">
        <v>48</v>
      </c>
      <c r="B5" s="7"/>
      <c r="C5" s="7"/>
      <c r="D5" s="7"/>
      <c r="E5" s="7"/>
      <c r="F5" s="7"/>
      <c r="G5" s="7"/>
    </row>
    <row r="6" spans="1:13" x14ac:dyDescent="0.25">
      <c r="A6" s="22" t="s">
        <v>49</v>
      </c>
      <c r="B6" s="7"/>
      <c r="C6" s="7"/>
      <c r="D6" s="7"/>
      <c r="E6" s="7"/>
      <c r="F6" s="7"/>
      <c r="G6" s="7"/>
    </row>
    <row r="7" spans="1:13" x14ac:dyDescent="0.25">
      <c r="A7" t="s">
        <v>0</v>
      </c>
      <c r="B7" s="4">
        <v>13370193000</v>
      </c>
      <c r="C7" s="4">
        <v>12763354000</v>
      </c>
      <c r="D7" s="4">
        <v>12409080000</v>
      </c>
      <c r="E7" s="4">
        <v>11837497000</v>
      </c>
      <c r="F7" s="4">
        <v>11776095000</v>
      </c>
      <c r="G7" s="18">
        <v>11499747000</v>
      </c>
      <c r="H7" s="4">
        <v>16665097000</v>
      </c>
    </row>
    <row r="8" spans="1:13" x14ac:dyDescent="0.25">
      <c r="A8" t="s">
        <v>81</v>
      </c>
      <c r="B8" s="4"/>
      <c r="C8" s="4"/>
      <c r="D8" s="4"/>
      <c r="E8" s="4"/>
      <c r="F8" s="4"/>
      <c r="G8" s="18"/>
      <c r="H8" s="4">
        <v>317776000</v>
      </c>
    </row>
    <row r="9" spans="1:13" x14ac:dyDescent="0.25">
      <c r="A9" t="s">
        <v>1</v>
      </c>
      <c r="B9" s="4">
        <v>1185810000</v>
      </c>
      <c r="C9" s="4">
        <v>987293000</v>
      </c>
      <c r="D9" s="4">
        <v>935564000</v>
      </c>
      <c r="E9" s="4">
        <v>862086000</v>
      </c>
      <c r="F9" s="4">
        <v>828230000</v>
      </c>
      <c r="G9" s="18">
        <v>974607000</v>
      </c>
      <c r="H9" s="4">
        <v>2613994000</v>
      </c>
    </row>
    <row r="10" spans="1:13" x14ac:dyDescent="0.25">
      <c r="A10" t="s">
        <v>2</v>
      </c>
      <c r="B10" s="4">
        <v>0</v>
      </c>
      <c r="C10" s="4">
        <v>86457000</v>
      </c>
      <c r="D10" s="4">
        <v>145571000</v>
      </c>
      <c r="E10" s="4">
        <v>140745000</v>
      </c>
      <c r="F10" s="4">
        <v>137043000</v>
      </c>
      <c r="G10" s="18">
        <v>153010000</v>
      </c>
      <c r="H10" s="4">
        <v>142176000</v>
      </c>
    </row>
    <row r="11" spans="1:13" x14ac:dyDescent="0.25">
      <c r="A11" s="2"/>
      <c r="B11" s="5">
        <f>SUM(B7:B10)</f>
        <v>14556003000</v>
      </c>
      <c r="C11" s="5">
        <f t="shared" ref="C11:H11" si="0">SUM(C7:C10)</f>
        <v>13837104000</v>
      </c>
      <c r="D11" s="5">
        <f t="shared" si="0"/>
        <v>13490215000</v>
      </c>
      <c r="E11" s="5">
        <f t="shared" si="0"/>
        <v>12840328000</v>
      </c>
      <c r="F11" s="5">
        <f t="shared" si="0"/>
        <v>12741368000</v>
      </c>
      <c r="G11" s="5">
        <f t="shared" si="0"/>
        <v>12627364000</v>
      </c>
      <c r="H11" s="5">
        <f t="shared" si="0"/>
        <v>19739043000</v>
      </c>
      <c r="I11" s="5"/>
    </row>
    <row r="12" spans="1:13" x14ac:dyDescent="0.25">
      <c r="B12" s="4"/>
      <c r="C12" s="4"/>
      <c r="D12" s="4"/>
      <c r="E12" s="4"/>
      <c r="F12" s="4"/>
    </row>
    <row r="13" spans="1:13" x14ac:dyDescent="0.25">
      <c r="A13" s="22" t="s">
        <v>50</v>
      </c>
      <c r="B13" s="4"/>
      <c r="C13" s="4"/>
      <c r="D13" s="4"/>
      <c r="E13" s="4"/>
      <c r="F13" s="4"/>
    </row>
    <row r="14" spans="1:13" x14ac:dyDescent="0.25">
      <c r="A14" t="s">
        <v>3</v>
      </c>
      <c r="B14" s="4">
        <v>1659520000</v>
      </c>
      <c r="C14" s="4">
        <v>1593449000</v>
      </c>
      <c r="D14" s="4">
        <v>1564285000</v>
      </c>
      <c r="E14" s="4">
        <v>1429587000</v>
      </c>
      <c r="F14" s="4">
        <v>1245198000</v>
      </c>
      <c r="G14" s="18">
        <v>1344902000</v>
      </c>
      <c r="H14" s="15">
        <v>2378070000</v>
      </c>
      <c r="I14" s="15"/>
      <c r="J14" s="15"/>
      <c r="K14" s="15"/>
      <c r="L14" s="15"/>
      <c r="M14" s="15"/>
    </row>
    <row r="15" spans="1:13" x14ac:dyDescent="0.25">
      <c r="A15" t="s">
        <v>4</v>
      </c>
      <c r="B15" s="4">
        <v>711629000</v>
      </c>
      <c r="C15" s="4">
        <v>799536000</v>
      </c>
      <c r="D15" s="4">
        <v>865268000</v>
      </c>
      <c r="E15" s="4">
        <v>908260000</v>
      </c>
      <c r="F15" s="4">
        <v>1361677000</v>
      </c>
      <c r="G15" s="18">
        <v>1531303000</v>
      </c>
      <c r="H15" s="15">
        <v>1887838000</v>
      </c>
      <c r="I15" s="15"/>
      <c r="J15" s="15"/>
      <c r="K15" s="15"/>
      <c r="L15" s="15"/>
    </row>
    <row r="16" spans="1:13" x14ac:dyDescent="0.25">
      <c r="A16" t="s">
        <v>2</v>
      </c>
      <c r="B16" s="4">
        <v>1442056000</v>
      </c>
      <c r="C16" s="4">
        <v>1592835000</v>
      </c>
      <c r="D16" s="4">
        <v>2194325000</v>
      </c>
      <c r="E16" s="4">
        <v>2265908000</v>
      </c>
      <c r="F16" s="4">
        <v>1933076000</v>
      </c>
      <c r="G16" s="18">
        <v>2399257000</v>
      </c>
      <c r="H16" s="15">
        <v>2421063000</v>
      </c>
      <c r="I16" s="15"/>
      <c r="J16" s="15"/>
      <c r="K16" s="15"/>
      <c r="L16" s="15"/>
    </row>
    <row r="17" spans="1:12" x14ac:dyDescent="0.25">
      <c r="A17" t="s">
        <v>5</v>
      </c>
      <c r="B17" s="4">
        <v>0</v>
      </c>
      <c r="C17" s="4">
        <v>0</v>
      </c>
      <c r="D17" s="4">
        <v>0</v>
      </c>
      <c r="E17" s="4">
        <v>1109000</v>
      </c>
      <c r="F17" s="4">
        <v>838000</v>
      </c>
      <c r="G17" s="18">
        <v>15176000</v>
      </c>
      <c r="H17" s="15">
        <v>16022000</v>
      </c>
      <c r="I17" s="15"/>
      <c r="J17" s="15"/>
      <c r="K17" s="15"/>
      <c r="L17" s="15"/>
    </row>
    <row r="18" spans="1:12" x14ac:dyDescent="0.25">
      <c r="A18" t="s">
        <v>6</v>
      </c>
      <c r="B18" s="4">
        <v>154160000</v>
      </c>
      <c r="C18" s="4">
        <v>1204399000</v>
      </c>
      <c r="D18" s="4">
        <v>1881906000</v>
      </c>
      <c r="E18" s="4">
        <v>3249844000</v>
      </c>
      <c r="F18" s="4">
        <v>3697428000</v>
      </c>
      <c r="G18" s="18">
        <v>3632655000</v>
      </c>
      <c r="H18" s="15">
        <v>446194000</v>
      </c>
      <c r="I18" s="15"/>
      <c r="J18" s="15"/>
      <c r="K18" s="15"/>
      <c r="L18" s="15"/>
    </row>
    <row r="19" spans="1:12" x14ac:dyDescent="0.25">
      <c r="A19" s="2"/>
      <c r="B19" s="5">
        <f>SUM(B14:B18)</f>
        <v>3967365000</v>
      </c>
      <c r="C19" s="5">
        <f t="shared" ref="C19:F19" si="1">SUM(C14:C18)</f>
        <v>5190219000</v>
      </c>
      <c r="D19" s="5">
        <f t="shared" si="1"/>
        <v>6505784000</v>
      </c>
      <c r="E19" s="5">
        <f t="shared" si="1"/>
        <v>7854708000</v>
      </c>
      <c r="F19" s="5">
        <f t="shared" si="1"/>
        <v>8238217000</v>
      </c>
      <c r="G19" s="5">
        <f>SUM(G14:G18)</f>
        <v>8923293000</v>
      </c>
      <c r="H19" s="5">
        <f>SUM(H14:H18)</f>
        <v>7149187000</v>
      </c>
    </row>
    <row r="20" spans="1:12" x14ac:dyDescent="0.25">
      <c r="B20" s="4"/>
      <c r="C20" s="4"/>
      <c r="D20" s="4"/>
      <c r="E20" s="4"/>
      <c r="F20" s="4"/>
    </row>
    <row r="21" spans="1:12" ht="15.75" x14ac:dyDescent="0.25">
      <c r="A21" s="3"/>
      <c r="B21" s="6">
        <f t="shared" ref="B21:H21" si="2">B11+B19</f>
        <v>18523368000</v>
      </c>
      <c r="C21" s="6">
        <f t="shared" si="2"/>
        <v>19027323000</v>
      </c>
      <c r="D21" s="6">
        <f t="shared" si="2"/>
        <v>19995999000</v>
      </c>
      <c r="E21" s="6">
        <f t="shared" si="2"/>
        <v>20695036000</v>
      </c>
      <c r="F21" s="6">
        <f t="shared" si="2"/>
        <v>20979585000</v>
      </c>
      <c r="G21" s="6">
        <f t="shared" si="2"/>
        <v>21550657000</v>
      </c>
      <c r="H21" s="6">
        <f t="shared" si="2"/>
        <v>26888230000</v>
      </c>
    </row>
    <row r="22" spans="1:12" ht="15.75" x14ac:dyDescent="0.25">
      <c r="A22" s="3"/>
      <c r="B22" s="6"/>
      <c r="C22" s="6"/>
      <c r="D22" s="6"/>
      <c r="E22" s="6"/>
      <c r="F22" s="6"/>
      <c r="G22" s="6"/>
    </row>
    <row r="23" spans="1:12" ht="15.75" x14ac:dyDescent="0.25">
      <c r="A23" s="23" t="s">
        <v>51</v>
      </c>
      <c r="B23" s="6"/>
      <c r="C23" s="6"/>
      <c r="D23" s="6"/>
      <c r="E23" s="6"/>
      <c r="F23" s="6"/>
      <c r="G23" s="6"/>
    </row>
    <row r="24" spans="1:12" ht="15.75" x14ac:dyDescent="0.25">
      <c r="A24" s="24" t="s">
        <v>52</v>
      </c>
      <c r="B24" s="6"/>
      <c r="C24" s="6"/>
      <c r="D24" s="6"/>
      <c r="E24" s="6"/>
      <c r="F24" s="6"/>
      <c r="G24" s="6"/>
    </row>
    <row r="25" spans="1:12" ht="15.75" x14ac:dyDescent="0.25">
      <c r="A25" s="22" t="s">
        <v>53</v>
      </c>
      <c r="B25" s="6"/>
      <c r="C25" s="6"/>
      <c r="D25" s="6"/>
      <c r="E25" s="6"/>
      <c r="F25" s="6"/>
      <c r="G25" s="6"/>
    </row>
    <row r="26" spans="1:12" x14ac:dyDescent="0.25">
      <c r="A26" t="s">
        <v>20</v>
      </c>
      <c r="B26" s="4">
        <v>948895000</v>
      </c>
      <c r="C26" s="4">
        <v>497027000</v>
      </c>
      <c r="D26" s="4">
        <v>132925000</v>
      </c>
      <c r="E26" s="4">
        <v>0</v>
      </c>
      <c r="F26" s="4">
        <v>0</v>
      </c>
      <c r="H26" s="15">
        <v>984478000</v>
      </c>
      <c r="I26" s="15"/>
      <c r="J26" s="15"/>
      <c r="K26" s="15"/>
      <c r="L26" s="15"/>
    </row>
    <row r="27" spans="1:12" x14ac:dyDescent="0.25">
      <c r="A27" t="s">
        <v>12</v>
      </c>
      <c r="B27" s="4">
        <v>612200000</v>
      </c>
      <c r="C27" s="4">
        <v>1224510000</v>
      </c>
      <c r="D27" s="4">
        <v>1906543000</v>
      </c>
      <c r="E27" s="4">
        <v>2318292000</v>
      </c>
      <c r="F27" s="4">
        <v>2276021000</v>
      </c>
      <c r="G27" s="18">
        <v>2228528000</v>
      </c>
      <c r="H27" s="15">
        <v>3104680000</v>
      </c>
      <c r="I27" s="15"/>
      <c r="J27" s="15"/>
      <c r="K27" s="15"/>
      <c r="L27" s="15"/>
    </row>
    <row r="28" spans="1:12" x14ac:dyDescent="0.25">
      <c r="A28" t="s">
        <v>13</v>
      </c>
      <c r="B28" s="4">
        <v>113924000</v>
      </c>
      <c r="C28" s="4">
        <v>137817000</v>
      </c>
      <c r="D28" s="4">
        <v>106922000</v>
      </c>
      <c r="E28" s="4">
        <v>48915000</v>
      </c>
      <c r="F28" s="4">
        <v>64464000</v>
      </c>
      <c r="G28" s="18">
        <v>29903000</v>
      </c>
      <c r="H28" s="15">
        <v>205623000</v>
      </c>
      <c r="I28" s="15"/>
      <c r="J28" s="15"/>
      <c r="K28" s="15"/>
      <c r="L28" s="15"/>
    </row>
    <row r="29" spans="1:12" x14ac:dyDescent="0.25">
      <c r="A29" t="s">
        <v>14</v>
      </c>
      <c r="B29" s="4">
        <v>23125000</v>
      </c>
      <c r="C29" s="4">
        <v>23146000</v>
      </c>
      <c r="D29" s="4">
        <v>25808000</v>
      </c>
      <c r="E29" s="4">
        <v>27787000</v>
      </c>
      <c r="F29" s="4">
        <v>30187000</v>
      </c>
      <c r="G29" s="18">
        <v>36992000</v>
      </c>
      <c r="H29" s="15">
        <v>37428000</v>
      </c>
      <c r="I29" s="15"/>
      <c r="J29" s="15"/>
      <c r="K29" s="15"/>
      <c r="L29" s="15"/>
    </row>
    <row r="30" spans="1:12" x14ac:dyDescent="0.25">
      <c r="A30" s="2"/>
      <c r="B30" s="5">
        <f t="shared" ref="B30:E30" si="3">SUM(B26:B29)</f>
        <v>1698144000</v>
      </c>
      <c r="C30" s="5">
        <f t="shared" si="3"/>
        <v>1882500000</v>
      </c>
      <c r="D30" s="5">
        <f t="shared" si="3"/>
        <v>2172198000</v>
      </c>
      <c r="E30" s="5">
        <f t="shared" si="3"/>
        <v>2394994000</v>
      </c>
      <c r="F30" s="5">
        <f>SUM(F26:F29)</f>
        <v>2370672000</v>
      </c>
      <c r="G30" s="5">
        <f>SUM(G26:G29)</f>
        <v>2295423000</v>
      </c>
      <c r="H30" s="5">
        <f>SUM(H26:H29)</f>
        <v>4332209000</v>
      </c>
    </row>
    <row r="31" spans="1:12" x14ac:dyDescent="0.25">
      <c r="A31" s="2"/>
      <c r="B31" s="5"/>
      <c r="C31" s="5"/>
      <c r="D31" s="5"/>
      <c r="E31" s="5"/>
      <c r="F31" s="5"/>
      <c r="G31" s="5"/>
    </row>
    <row r="32" spans="1:12" x14ac:dyDescent="0.25">
      <c r="A32" s="22" t="s">
        <v>18</v>
      </c>
      <c r="B32" s="4"/>
      <c r="C32" s="4"/>
      <c r="D32" s="4"/>
      <c r="E32" s="4"/>
      <c r="F32" s="4"/>
    </row>
    <row r="33" spans="1:12" x14ac:dyDescent="0.25">
      <c r="A33" t="s">
        <v>15</v>
      </c>
      <c r="B33" s="4">
        <v>1945520000</v>
      </c>
      <c r="C33" s="4">
        <v>2267632000</v>
      </c>
      <c r="D33" s="4">
        <v>2292362000</v>
      </c>
      <c r="E33" s="4">
        <v>2473604000</v>
      </c>
      <c r="F33" s="4">
        <v>2332586000</v>
      </c>
      <c r="G33" s="18">
        <v>2899767000</v>
      </c>
      <c r="H33" s="15">
        <v>4316413000</v>
      </c>
      <c r="I33" s="15"/>
      <c r="J33" s="15"/>
      <c r="K33" s="15"/>
      <c r="L33" s="15"/>
    </row>
    <row r="34" spans="1:12" x14ac:dyDescent="0.25">
      <c r="A34" t="s">
        <v>16</v>
      </c>
      <c r="B34" s="4">
        <v>473595000</v>
      </c>
      <c r="C34" s="4">
        <v>440064000</v>
      </c>
      <c r="D34" s="4">
        <v>495649000</v>
      </c>
      <c r="E34" s="4">
        <v>376640000</v>
      </c>
      <c r="F34" s="4">
        <v>378489000</v>
      </c>
      <c r="G34" s="18">
        <v>522925000</v>
      </c>
      <c r="H34" s="15">
        <v>668642000</v>
      </c>
      <c r="I34" s="15"/>
      <c r="J34" s="15"/>
      <c r="K34" s="15"/>
      <c r="L34" s="15"/>
    </row>
    <row r="35" spans="1:12" x14ac:dyDescent="0.25">
      <c r="A35" t="s">
        <v>5</v>
      </c>
      <c r="B35" s="4">
        <v>7641000</v>
      </c>
      <c r="C35" s="4">
        <v>48355000</v>
      </c>
      <c r="D35" s="4">
        <v>13003000</v>
      </c>
      <c r="E35" s="4">
        <v>2493000</v>
      </c>
      <c r="F35" s="4">
        <v>1103000</v>
      </c>
      <c r="H35" s="15"/>
      <c r="I35" s="15"/>
      <c r="J35" s="15"/>
      <c r="K35" s="15"/>
      <c r="L35" s="15"/>
    </row>
    <row r="36" spans="1:12" x14ac:dyDescent="0.25">
      <c r="A36" t="s">
        <v>17</v>
      </c>
      <c r="B36" s="4">
        <v>5902129000</v>
      </c>
      <c r="C36" s="4">
        <v>3170947000</v>
      </c>
      <c r="D36" s="4">
        <v>1581821000</v>
      </c>
      <c r="E36" s="4">
        <v>1085806000</v>
      </c>
      <c r="F36" s="4">
        <v>524297000</v>
      </c>
      <c r="G36" s="18">
        <v>558839000</v>
      </c>
      <c r="H36" s="15">
        <v>1992646000</v>
      </c>
      <c r="I36" s="15"/>
      <c r="J36" s="15"/>
      <c r="K36" s="15"/>
      <c r="L36" s="15"/>
    </row>
    <row r="37" spans="1:12" x14ac:dyDescent="0.25">
      <c r="A37" t="s">
        <v>19</v>
      </c>
      <c r="B37" s="4">
        <v>115592000</v>
      </c>
      <c r="C37" s="4">
        <v>173282000</v>
      </c>
      <c r="D37" s="4">
        <v>185327000</v>
      </c>
      <c r="E37" s="4">
        <v>0</v>
      </c>
      <c r="F37" s="4">
        <v>0</v>
      </c>
      <c r="H37" s="15"/>
      <c r="I37" s="15"/>
      <c r="J37" s="15"/>
      <c r="K37" s="15"/>
      <c r="L37" s="15"/>
    </row>
    <row r="38" spans="1:12" x14ac:dyDescent="0.25">
      <c r="A38" s="2"/>
      <c r="B38" s="5">
        <f t="shared" ref="B38:E38" si="4">SUM(B33:B37)</f>
        <v>8444477000</v>
      </c>
      <c r="C38" s="5">
        <f t="shared" si="4"/>
        <v>6100280000</v>
      </c>
      <c r="D38" s="5">
        <f t="shared" si="4"/>
        <v>4568162000</v>
      </c>
      <c r="E38" s="5">
        <f t="shared" si="4"/>
        <v>3938543000</v>
      </c>
      <c r="F38" s="5">
        <f>SUM(F33:F37)</f>
        <v>3236475000</v>
      </c>
      <c r="G38" s="5">
        <f>SUM(G33:G37)</f>
        <v>3981531000</v>
      </c>
      <c r="H38" s="5">
        <f>SUM(H33:H37)</f>
        <v>6977701000</v>
      </c>
    </row>
    <row r="39" spans="1:12" x14ac:dyDescent="0.25">
      <c r="A39" s="2"/>
      <c r="B39" s="5"/>
      <c r="C39" s="5"/>
      <c r="D39" s="5"/>
      <c r="E39" s="5"/>
      <c r="F39" s="5"/>
      <c r="G39" s="5"/>
    </row>
    <row r="40" spans="1:12" x14ac:dyDescent="0.25">
      <c r="A40" s="22" t="s">
        <v>54</v>
      </c>
      <c r="B40" s="5"/>
      <c r="C40" s="5"/>
      <c r="D40" s="5"/>
      <c r="E40" s="5"/>
      <c r="F40" s="5"/>
      <c r="G40" s="5"/>
    </row>
    <row r="41" spans="1:12" x14ac:dyDescent="0.25">
      <c r="A41" t="s">
        <v>7</v>
      </c>
      <c r="B41" s="4">
        <v>11613735000</v>
      </c>
      <c r="C41" s="4">
        <v>11613735000</v>
      </c>
      <c r="D41" s="4">
        <v>11613735000</v>
      </c>
      <c r="E41" s="4">
        <v>11613735000</v>
      </c>
      <c r="F41" s="4">
        <v>11613735000</v>
      </c>
      <c r="G41" s="4">
        <v>11613735000</v>
      </c>
      <c r="H41" s="15">
        <v>11613735000</v>
      </c>
      <c r="I41" s="15"/>
      <c r="J41" s="15"/>
      <c r="K41" s="15"/>
      <c r="L41" s="15"/>
    </row>
    <row r="42" spans="1:12" x14ac:dyDescent="0.25">
      <c r="A42" t="s">
        <v>8</v>
      </c>
      <c r="B42" s="4">
        <v>-3490257000</v>
      </c>
      <c r="C42" s="4">
        <v>-944130000</v>
      </c>
      <c r="D42" s="4">
        <v>1295008000</v>
      </c>
      <c r="E42" s="4">
        <v>2423190000</v>
      </c>
      <c r="F42" s="4">
        <v>3488351000</v>
      </c>
      <c r="G42" s="18">
        <v>3132305000</v>
      </c>
      <c r="H42" s="15">
        <v>3666293000</v>
      </c>
      <c r="I42" s="15"/>
      <c r="J42" s="15"/>
      <c r="K42" s="15"/>
      <c r="L42" s="15"/>
    </row>
    <row r="43" spans="1:12" x14ac:dyDescent="0.25">
      <c r="A43" t="s">
        <v>9</v>
      </c>
      <c r="B43" s="4">
        <v>-11894000</v>
      </c>
      <c r="C43" s="4">
        <v>-52603000</v>
      </c>
      <c r="D43" s="4">
        <v>-61519000</v>
      </c>
      <c r="E43" s="4">
        <v>-52995000</v>
      </c>
      <c r="F43" s="4">
        <v>-82748000</v>
      </c>
      <c r="G43" s="4">
        <v>-46737000</v>
      </c>
      <c r="H43" s="15">
        <v>-116930000</v>
      </c>
      <c r="I43" s="15"/>
      <c r="J43" s="15"/>
      <c r="K43" s="15"/>
      <c r="L43" s="15"/>
    </row>
    <row r="44" spans="1:12" x14ac:dyDescent="0.25">
      <c r="A44" t="s">
        <v>10</v>
      </c>
      <c r="B44" s="4">
        <v>268932000</v>
      </c>
      <c r="C44" s="4">
        <v>427423000</v>
      </c>
      <c r="D44" s="4">
        <v>408334000</v>
      </c>
      <c r="E44" s="4">
        <v>377530000</v>
      </c>
      <c r="F44" s="4">
        <v>353123000</v>
      </c>
      <c r="G44" s="18">
        <v>574404000</v>
      </c>
      <c r="H44" s="15">
        <v>415288000</v>
      </c>
      <c r="I44" s="15"/>
      <c r="J44" s="15"/>
      <c r="K44" s="15"/>
      <c r="L44" s="15"/>
    </row>
    <row r="45" spans="1:12" x14ac:dyDescent="0.25">
      <c r="A45" s="2"/>
      <c r="B45" s="5">
        <f t="shared" ref="B45:E45" si="5">SUM(B41:B44)</f>
        <v>8380516000</v>
      </c>
      <c r="C45" s="5">
        <f t="shared" si="5"/>
        <v>11044425000</v>
      </c>
      <c r="D45" s="5">
        <f t="shared" si="5"/>
        <v>13255558000</v>
      </c>
      <c r="E45" s="5">
        <f t="shared" si="5"/>
        <v>14361460000</v>
      </c>
      <c r="F45" s="5">
        <f>SUM(F41:F44)</f>
        <v>15372461000</v>
      </c>
      <c r="G45" s="5">
        <f>SUM(G41:G44)</f>
        <v>15273707000</v>
      </c>
      <c r="H45" s="5">
        <f>SUM(H41:H44)</f>
        <v>15578386000</v>
      </c>
    </row>
    <row r="46" spans="1:12" x14ac:dyDescent="0.25">
      <c r="B46" s="4"/>
      <c r="C46" s="4"/>
      <c r="D46" s="4"/>
      <c r="E46" s="4"/>
      <c r="F46" s="4"/>
    </row>
    <row r="47" spans="1:12" x14ac:dyDescent="0.25">
      <c r="A47" s="22" t="s">
        <v>11</v>
      </c>
      <c r="B47" s="4">
        <v>231000</v>
      </c>
      <c r="C47" s="4">
        <v>118000</v>
      </c>
      <c r="D47" s="4">
        <v>81000</v>
      </c>
      <c r="E47" s="4">
        <v>39000</v>
      </c>
      <c r="F47" s="4">
        <v>-23000</v>
      </c>
      <c r="G47" s="4">
        <v>-4000</v>
      </c>
      <c r="H47" s="15">
        <v>-66000</v>
      </c>
      <c r="I47" s="15"/>
      <c r="J47" s="15"/>
      <c r="K47" s="15"/>
      <c r="L47" s="15"/>
    </row>
    <row r="48" spans="1:12" x14ac:dyDescent="0.25">
      <c r="A48" s="2"/>
      <c r="B48" s="5">
        <f t="shared" ref="B48:E48" si="6">B45+B47</f>
        <v>8380747000</v>
      </c>
      <c r="C48" s="5">
        <f t="shared" si="6"/>
        <v>11044543000</v>
      </c>
      <c r="D48" s="5">
        <f t="shared" si="6"/>
        <v>13255639000</v>
      </c>
      <c r="E48" s="5">
        <f t="shared" si="6"/>
        <v>14361499000</v>
      </c>
      <c r="F48" s="5">
        <f>F45+F47</f>
        <v>15372438000</v>
      </c>
      <c r="G48" s="5">
        <f>G45+G47</f>
        <v>15273703000</v>
      </c>
      <c r="H48" s="5">
        <f>H45+H47</f>
        <v>15578320000</v>
      </c>
    </row>
    <row r="49" spans="1:8" x14ac:dyDescent="0.25">
      <c r="A49" s="2"/>
      <c r="B49" s="5"/>
      <c r="C49" s="5"/>
      <c r="D49" s="5"/>
      <c r="E49" s="5"/>
      <c r="F49" s="5"/>
      <c r="G49" s="5"/>
    </row>
    <row r="50" spans="1:8" x14ac:dyDescent="0.25">
      <c r="B50" s="4"/>
      <c r="C50" s="4"/>
      <c r="D50" s="4"/>
      <c r="E50" s="4"/>
      <c r="F50" s="4"/>
    </row>
    <row r="51" spans="1:8" ht="15.75" x14ac:dyDescent="0.25">
      <c r="A51" s="3"/>
      <c r="B51" s="6">
        <f t="shared" ref="B51:H51" si="7">B48+B30+B38</f>
        <v>18523368000</v>
      </c>
      <c r="C51" s="6">
        <f t="shared" si="7"/>
        <v>19027323000</v>
      </c>
      <c r="D51" s="6">
        <f t="shared" si="7"/>
        <v>19995999000</v>
      </c>
      <c r="E51" s="6">
        <f t="shared" si="7"/>
        <v>20695036000</v>
      </c>
      <c r="F51" s="6">
        <f t="shared" si="7"/>
        <v>20979585000</v>
      </c>
      <c r="G51" s="6">
        <f t="shared" si="7"/>
        <v>21550657000</v>
      </c>
      <c r="H51" s="6">
        <f t="shared" si="7"/>
        <v>26888230000</v>
      </c>
    </row>
    <row r="53" spans="1:8" x14ac:dyDescent="0.25">
      <c r="A53" s="25" t="s">
        <v>55</v>
      </c>
      <c r="B53" s="16">
        <f t="shared" ref="B53:G53" si="8">B45/(B41/10)</f>
        <v>7.216038595680029</v>
      </c>
      <c r="C53" s="16">
        <f t="shared" si="8"/>
        <v>9.5097959441988298</v>
      </c>
      <c r="D53" s="16">
        <f t="shared" si="8"/>
        <v>11.413690772176221</v>
      </c>
      <c r="E53" s="16">
        <f t="shared" si="8"/>
        <v>12.365927068251514</v>
      </c>
      <c r="F53" s="16">
        <f t="shared" si="8"/>
        <v>13.236448911568932</v>
      </c>
      <c r="G53" s="16">
        <f t="shared" si="8"/>
        <v>13.151416835324726</v>
      </c>
      <c r="H53" s="16">
        <f t="shared" ref="H53" si="9">H45/(H41/10)</f>
        <v>13.413760517180735</v>
      </c>
    </row>
    <row r="54" spans="1:8" x14ac:dyDescent="0.25">
      <c r="A54" s="25" t="s">
        <v>56</v>
      </c>
      <c r="B54" s="15">
        <f>B41/10</f>
        <v>1161373500</v>
      </c>
      <c r="C54" s="15">
        <f t="shared" ref="C54:G54" si="10">C41/10</f>
        <v>1161373500</v>
      </c>
      <c r="D54" s="15">
        <f t="shared" si="10"/>
        <v>1161373500</v>
      </c>
      <c r="E54" s="15">
        <f t="shared" si="10"/>
        <v>1161373500</v>
      </c>
      <c r="F54" s="15">
        <f t="shared" si="10"/>
        <v>1161373500</v>
      </c>
      <c r="G54" s="15">
        <f t="shared" si="10"/>
        <v>1161373500</v>
      </c>
      <c r="H54" s="15">
        <f t="shared" ref="H54" si="11">H41/10</f>
        <v>1161373500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D16" workbookViewId="0">
      <selection activeCell="H9" sqref="H9"/>
    </sheetView>
  </sheetViews>
  <sheetFormatPr defaultRowHeight="15" x14ac:dyDescent="0.25"/>
  <cols>
    <col min="1" max="1" width="34.85546875" bestFit="1" customWidth="1"/>
    <col min="2" max="4" width="15.28515625" bestFit="1" customWidth="1"/>
    <col min="5" max="6" width="16.28515625" bestFit="1" customWidth="1"/>
    <col min="7" max="7" width="15.85546875" customWidth="1"/>
    <col min="8" max="8" width="15.28515625" bestFit="1" customWidth="1"/>
    <col min="9" max="10" width="19" bestFit="1" customWidth="1"/>
    <col min="11" max="11" width="19.7109375" bestFit="1" customWidth="1"/>
    <col min="12" max="13" width="20.7109375" bestFit="1" customWidth="1"/>
  </cols>
  <sheetData>
    <row r="1" spans="1:13" ht="15.75" x14ac:dyDescent="0.25">
      <c r="A1" s="3" t="s">
        <v>79</v>
      </c>
    </row>
    <row r="2" spans="1:13" ht="18.75" x14ac:dyDescent="0.3">
      <c r="A2" s="3" t="s">
        <v>57</v>
      </c>
      <c r="B2" s="20"/>
      <c r="C2" s="20"/>
      <c r="D2" s="20"/>
      <c r="E2" s="20"/>
      <c r="F2" s="20"/>
    </row>
    <row r="3" spans="1:13" ht="15.75" x14ac:dyDescent="0.25">
      <c r="A3" s="3" t="s">
        <v>47</v>
      </c>
      <c r="B3" s="1"/>
      <c r="C3" s="1"/>
      <c r="D3" s="1"/>
      <c r="E3" s="1"/>
      <c r="F3" s="1"/>
    </row>
    <row r="4" spans="1:13" x14ac:dyDescent="0.25">
      <c r="B4" s="9"/>
      <c r="C4" s="9"/>
      <c r="D4" s="9"/>
      <c r="E4" s="9"/>
      <c r="F4" s="9"/>
    </row>
    <row r="5" spans="1:13" x14ac:dyDescent="0.25">
      <c r="B5" s="7">
        <v>2012</v>
      </c>
      <c r="C5" s="7">
        <v>2013</v>
      </c>
      <c r="D5" s="7">
        <v>2014</v>
      </c>
      <c r="E5" s="7">
        <v>2015</v>
      </c>
      <c r="F5" s="7">
        <v>2016</v>
      </c>
      <c r="G5" s="7">
        <v>2017</v>
      </c>
      <c r="H5" s="7">
        <v>2018</v>
      </c>
    </row>
    <row r="6" spans="1:13" x14ac:dyDescent="0.25">
      <c r="A6" s="25" t="s">
        <v>58</v>
      </c>
      <c r="B6" s="4">
        <v>10640061000</v>
      </c>
      <c r="C6" s="4">
        <v>11330374000</v>
      </c>
      <c r="D6" s="4">
        <v>11583029000</v>
      </c>
      <c r="E6" s="4">
        <v>10967952000</v>
      </c>
      <c r="F6" s="4">
        <v>10728855000</v>
      </c>
      <c r="G6" s="18">
        <v>10819131000</v>
      </c>
      <c r="H6" s="4">
        <v>16631529000</v>
      </c>
      <c r="I6" s="15"/>
      <c r="J6" s="15"/>
      <c r="K6" s="15"/>
      <c r="L6" s="15"/>
      <c r="M6" s="15"/>
    </row>
    <row r="7" spans="1:13" x14ac:dyDescent="0.25">
      <c r="A7" t="s">
        <v>59</v>
      </c>
      <c r="B7" s="4">
        <v>6450942000</v>
      </c>
      <c r="C7" s="4">
        <v>6627036000</v>
      </c>
      <c r="D7" s="4">
        <v>7116158000</v>
      </c>
      <c r="E7" s="4">
        <v>7048751000</v>
      </c>
      <c r="F7" s="4">
        <v>6959182000</v>
      </c>
      <c r="G7" s="18">
        <v>8220256000</v>
      </c>
      <c r="H7" s="4">
        <v>12531583000</v>
      </c>
      <c r="I7" s="15"/>
      <c r="J7" s="15"/>
      <c r="K7" s="15"/>
      <c r="L7" s="15"/>
      <c r="M7" s="15"/>
    </row>
    <row r="8" spans="1:13" x14ac:dyDescent="0.25">
      <c r="B8" s="4"/>
      <c r="C8" s="4"/>
      <c r="D8" s="4"/>
      <c r="E8" s="4"/>
      <c r="F8" s="4"/>
      <c r="I8" s="15"/>
      <c r="J8" s="15"/>
      <c r="K8" s="15"/>
      <c r="L8" s="15"/>
      <c r="M8" s="15"/>
    </row>
    <row r="9" spans="1:13" x14ac:dyDescent="0.25">
      <c r="A9" s="25" t="s">
        <v>21</v>
      </c>
      <c r="B9" s="5">
        <f>B6-B7</f>
        <v>4189119000</v>
      </c>
      <c r="C9" s="5">
        <f t="shared" ref="C9:H9" si="0">C6-C7</f>
        <v>4703338000</v>
      </c>
      <c r="D9" s="5">
        <f t="shared" si="0"/>
        <v>4466871000</v>
      </c>
      <c r="E9" s="5">
        <f t="shared" si="0"/>
        <v>3919201000</v>
      </c>
      <c r="F9" s="5">
        <f t="shared" si="0"/>
        <v>3769673000</v>
      </c>
      <c r="G9" s="5">
        <f t="shared" si="0"/>
        <v>2598875000</v>
      </c>
      <c r="H9" s="5">
        <f t="shared" si="0"/>
        <v>4099946000</v>
      </c>
      <c r="I9" s="15"/>
      <c r="J9" s="15"/>
      <c r="K9" s="15"/>
      <c r="L9" s="15"/>
      <c r="M9" s="15"/>
    </row>
    <row r="10" spans="1:13" x14ac:dyDescent="0.25">
      <c r="A10" s="25" t="s">
        <v>80</v>
      </c>
      <c r="B10" s="4"/>
      <c r="C10" s="4"/>
      <c r="D10" s="4"/>
      <c r="E10" s="4"/>
      <c r="F10" s="4"/>
      <c r="I10" s="15"/>
      <c r="J10" s="15"/>
      <c r="K10" s="15"/>
      <c r="L10" s="15"/>
      <c r="M10" s="15"/>
    </row>
    <row r="11" spans="1:13" x14ac:dyDescent="0.25">
      <c r="A11" s="27" t="s">
        <v>82</v>
      </c>
      <c r="B11" s="4"/>
      <c r="C11" s="4"/>
      <c r="D11" s="4"/>
      <c r="E11" s="4"/>
      <c r="F11" s="4"/>
      <c r="H11" s="18">
        <v>176639000</v>
      </c>
      <c r="I11" s="15"/>
      <c r="J11" s="15"/>
      <c r="K11" s="15"/>
      <c r="L11" s="15"/>
      <c r="M11" s="15"/>
    </row>
    <row r="12" spans="1:13" x14ac:dyDescent="0.25">
      <c r="A12" t="s">
        <v>22</v>
      </c>
      <c r="B12" s="4">
        <v>678765000</v>
      </c>
      <c r="C12" s="4">
        <v>738674000</v>
      </c>
      <c r="D12" s="4">
        <v>741457000</v>
      </c>
      <c r="E12" s="4">
        <v>722315000</v>
      </c>
      <c r="F12" s="4">
        <v>678776000</v>
      </c>
      <c r="G12" s="18">
        <v>1079212000</v>
      </c>
      <c r="H12" s="4">
        <v>1289385000</v>
      </c>
      <c r="I12" s="15"/>
      <c r="J12" s="15"/>
      <c r="K12" s="15"/>
      <c r="L12" s="15"/>
      <c r="M12" s="15"/>
    </row>
    <row r="13" spans="1:13" x14ac:dyDescent="0.25">
      <c r="A13" t="s">
        <v>23</v>
      </c>
      <c r="B13" s="4">
        <v>153284000</v>
      </c>
      <c r="C13" s="4">
        <v>152429000</v>
      </c>
      <c r="D13" s="4">
        <v>188298000</v>
      </c>
      <c r="E13" s="4">
        <v>207577000</v>
      </c>
      <c r="F13" s="4">
        <v>195972000</v>
      </c>
      <c r="G13" s="18">
        <v>263029000</v>
      </c>
      <c r="H13" s="4">
        <v>511569000</v>
      </c>
      <c r="I13" s="15"/>
      <c r="J13" s="15"/>
      <c r="K13" s="15"/>
      <c r="L13" s="15"/>
      <c r="M13" s="15"/>
    </row>
    <row r="14" spans="1:13" x14ac:dyDescent="0.25">
      <c r="A14" t="s">
        <v>24</v>
      </c>
      <c r="B14" s="4">
        <v>20982000</v>
      </c>
      <c r="C14" s="4">
        <v>-173472000</v>
      </c>
      <c r="D14" s="4">
        <v>-241107000</v>
      </c>
      <c r="E14" s="4">
        <v>98281000</v>
      </c>
      <c r="F14" s="4">
        <v>10800000</v>
      </c>
      <c r="G14" s="4">
        <v>-13961000</v>
      </c>
      <c r="H14" s="18">
        <v>165146000</v>
      </c>
      <c r="I14" s="15"/>
      <c r="J14" s="15"/>
      <c r="K14" s="15"/>
      <c r="L14" s="15"/>
      <c r="M14" s="15"/>
    </row>
    <row r="15" spans="1:13" x14ac:dyDescent="0.25">
      <c r="B15" s="4"/>
      <c r="C15" s="4"/>
      <c r="D15" s="4"/>
      <c r="E15" s="4"/>
      <c r="F15" s="4"/>
      <c r="I15" s="15"/>
      <c r="J15" s="15"/>
      <c r="K15" s="15"/>
      <c r="L15" s="15"/>
      <c r="M15" s="15"/>
    </row>
    <row r="16" spans="1:13" x14ac:dyDescent="0.25">
      <c r="A16" s="25" t="s">
        <v>25</v>
      </c>
      <c r="B16" s="5">
        <f>B9-B12-B13-B14+B11</f>
        <v>3336088000</v>
      </c>
      <c r="C16" s="5">
        <f t="shared" ref="C16:G16" si="1">C9-C12-C13-C14+C11</f>
        <v>3985707000</v>
      </c>
      <c r="D16" s="5">
        <f t="shared" si="1"/>
        <v>3778223000</v>
      </c>
      <c r="E16" s="5">
        <f t="shared" si="1"/>
        <v>2891028000</v>
      </c>
      <c r="F16" s="5">
        <f t="shared" si="1"/>
        <v>2884125000</v>
      </c>
      <c r="G16" s="5">
        <f t="shared" si="1"/>
        <v>1270595000</v>
      </c>
      <c r="H16" s="5">
        <f>H9-H12-H13-H14+H11</f>
        <v>2310485000</v>
      </c>
      <c r="I16" s="15"/>
      <c r="J16" s="15"/>
      <c r="K16" s="15"/>
      <c r="L16" s="15"/>
      <c r="M16" s="15"/>
    </row>
    <row r="17" spans="1:13" x14ac:dyDescent="0.25">
      <c r="A17" s="26" t="s">
        <v>60</v>
      </c>
      <c r="B17" s="5"/>
      <c r="C17" s="5"/>
      <c r="D17" s="5"/>
      <c r="E17" s="5"/>
      <c r="F17" s="5"/>
      <c r="I17" s="15"/>
      <c r="J17" s="15"/>
      <c r="K17" s="15"/>
      <c r="L17" s="15"/>
      <c r="M17" s="15"/>
    </row>
    <row r="18" spans="1:13" x14ac:dyDescent="0.25">
      <c r="A18" t="s">
        <v>26</v>
      </c>
      <c r="B18" s="4">
        <v>829278000</v>
      </c>
      <c r="C18" s="4">
        <v>772054000</v>
      </c>
      <c r="D18" s="4">
        <v>303195000</v>
      </c>
      <c r="E18" s="4">
        <v>182928000</v>
      </c>
      <c r="F18" s="4">
        <v>71459000</v>
      </c>
      <c r="G18" s="18">
        <v>41429000</v>
      </c>
      <c r="H18" s="18">
        <v>434986000</v>
      </c>
      <c r="I18" s="15"/>
      <c r="J18" s="15"/>
      <c r="K18" s="15"/>
      <c r="L18" s="15"/>
      <c r="M18" s="15"/>
    </row>
    <row r="19" spans="1:13" ht="15.75" x14ac:dyDescent="0.25">
      <c r="A19" s="10" t="s">
        <v>27</v>
      </c>
      <c r="B19" s="11">
        <v>764000</v>
      </c>
      <c r="C19" s="11">
        <v>2154000</v>
      </c>
      <c r="D19" s="11">
        <v>57834000</v>
      </c>
      <c r="E19" s="11">
        <v>115271000</v>
      </c>
      <c r="F19" s="11">
        <v>134796000</v>
      </c>
      <c r="G19" s="18">
        <v>126656000</v>
      </c>
      <c r="H19" s="18">
        <v>7237000</v>
      </c>
      <c r="I19" s="15"/>
      <c r="J19" s="15"/>
      <c r="K19" s="15"/>
      <c r="L19" s="15"/>
      <c r="M19" s="15"/>
    </row>
    <row r="20" spans="1:13" x14ac:dyDescent="0.25">
      <c r="B20" s="4"/>
      <c r="C20" s="4"/>
      <c r="D20" s="4"/>
      <c r="E20" s="4"/>
      <c r="F20" s="4"/>
      <c r="I20" s="15"/>
      <c r="J20" s="15"/>
      <c r="K20" s="15"/>
      <c r="L20" s="15"/>
      <c r="M20" s="15"/>
    </row>
    <row r="21" spans="1:13" x14ac:dyDescent="0.25">
      <c r="A21" s="25" t="s">
        <v>61</v>
      </c>
      <c r="B21" s="5">
        <f>B16-B18+B19</f>
        <v>2507574000</v>
      </c>
      <c r="C21" s="5">
        <f t="shared" ref="C21:H21" si="2">C16-C18+C19</f>
        <v>3215807000</v>
      </c>
      <c r="D21" s="5">
        <f t="shared" si="2"/>
        <v>3532862000</v>
      </c>
      <c r="E21" s="5">
        <f t="shared" si="2"/>
        <v>2823371000</v>
      </c>
      <c r="F21" s="5">
        <f t="shared" si="2"/>
        <v>2947462000</v>
      </c>
      <c r="G21" s="5">
        <f t="shared" si="2"/>
        <v>1355822000</v>
      </c>
      <c r="H21" s="5">
        <f t="shared" si="2"/>
        <v>1882736000</v>
      </c>
      <c r="I21" s="15"/>
      <c r="J21" s="15"/>
      <c r="K21" s="15"/>
      <c r="L21" s="15"/>
      <c r="M21" s="15"/>
    </row>
    <row r="22" spans="1:13" x14ac:dyDescent="0.25">
      <c r="A22" s="22" t="s">
        <v>62</v>
      </c>
      <c r="B22" s="4"/>
      <c r="C22" s="4"/>
      <c r="D22" s="4"/>
      <c r="E22" s="4"/>
      <c r="F22" s="4"/>
      <c r="I22" s="15"/>
      <c r="J22" s="15"/>
      <c r="K22" s="15"/>
      <c r="L22" s="15"/>
      <c r="M22" s="15"/>
    </row>
    <row r="23" spans="1:13" x14ac:dyDescent="0.25">
      <c r="A23" t="s">
        <v>28</v>
      </c>
      <c r="B23" s="4">
        <v>654140000</v>
      </c>
      <c r="C23" s="4">
        <v>669708000</v>
      </c>
      <c r="D23" s="4">
        <v>713064000</v>
      </c>
      <c r="E23" s="4">
        <v>533837000</v>
      </c>
      <c r="F23" s="4">
        <v>720979000</v>
      </c>
      <c r="G23" s="4">
        <v>550531000</v>
      </c>
      <c r="H23" s="18">
        <v>768084000</v>
      </c>
      <c r="I23" s="15"/>
      <c r="J23" s="15"/>
      <c r="K23" s="15"/>
      <c r="L23" s="15"/>
      <c r="M23" s="15"/>
    </row>
    <row r="24" spans="1:13" x14ac:dyDescent="0.25">
      <c r="B24" s="4"/>
      <c r="C24" s="4"/>
      <c r="D24" s="4"/>
      <c r="E24" s="4"/>
      <c r="F24" s="4"/>
      <c r="I24" s="15"/>
      <c r="J24" s="15"/>
      <c r="K24" s="15"/>
      <c r="L24" s="15"/>
      <c r="M24" s="15"/>
    </row>
    <row r="25" spans="1:13" x14ac:dyDescent="0.25">
      <c r="A25" s="25" t="s">
        <v>63</v>
      </c>
      <c r="B25" s="5">
        <f>B21-B23</f>
        <v>1853434000</v>
      </c>
      <c r="C25" s="5">
        <f t="shared" ref="C25:H25" si="3">C21-C23</f>
        <v>2546099000</v>
      </c>
      <c r="D25" s="5">
        <f t="shared" si="3"/>
        <v>2819798000</v>
      </c>
      <c r="E25" s="5">
        <f t="shared" si="3"/>
        <v>2289534000</v>
      </c>
      <c r="F25" s="5">
        <f t="shared" si="3"/>
        <v>2226483000</v>
      </c>
      <c r="G25" s="5">
        <f t="shared" si="3"/>
        <v>805291000</v>
      </c>
      <c r="H25" s="5">
        <f t="shared" si="3"/>
        <v>1114652000</v>
      </c>
      <c r="I25" s="15"/>
      <c r="J25" s="15"/>
      <c r="K25" s="15"/>
      <c r="L25" s="15"/>
      <c r="M25" s="15"/>
    </row>
    <row r="26" spans="1:13" x14ac:dyDescent="0.25">
      <c r="B26" s="4"/>
      <c r="C26" s="4"/>
      <c r="D26" s="4"/>
      <c r="E26" s="4"/>
      <c r="F26" s="13"/>
    </row>
    <row r="27" spans="1:13" x14ac:dyDescent="0.25">
      <c r="A27" s="2"/>
      <c r="B27" s="5"/>
      <c r="C27" s="5"/>
      <c r="D27" s="5"/>
      <c r="E27" s="5"/>
      <c r="F27" s="5"/>
    </row>
    <row r="28" spans="1:13" x14ac:dyDescent="0.25">
      <c r="A28" s="25" t="s">
        <v>64</v>
      </c>
      <c r="B28" s="17">
        <f>B25/('1'!B41/10)</f>
        <v>1.595898304895023</v>
      </c>
      <c r="C28" s="17">
        <f>C25/('1'!C41/10)</f>
        <v>2.1923171141755859</v>
      </c>
      <c r="D28" s="17">
        <f>D25/('1'!D41/10)</f>
        <v>2.4279854844285667</v>
      </c>
      <c r="E28" s="17">
        <f>E25/('1'!E41/10)</f>
        <v>1.9714019650009236</v>
      </c>
      <c r="F28" s="17">
        <f>F25/('1'!F41/10)</f>
        <v>1.9171119368575227</v>
      </c>
      <c r="G28" s="17">
        <f>G25/('1'!G41/10)</f>
        <v>0.69339536333487894</v>
      </c>
      <c r="H28" s="17">
        <f>H25/('1'!H41/10)</f>
        <v>0.95977047866168808</v>
      </c>
    </row>
    <row r="29" spans="1:13" x14ac:dyDescent="0.25">
      <c r="A29" s="26" t="s">
        <v>65</v>
      </c>
      <c r="B29" s="4">
        <f>'1'!B41/10</f>
        <v>1161373500</v>
      </c>
      <c r="C29" s="4">
        <f>'1'!C41/10</f>
        <v>1161373500</v>
      </c>
      <c r="D29" s="4">
        <f>'1'!D41/10</f>
        <v>1161373500</v>
      </c>
      <c r="E29" s="4">
        <f>'1'!E41/10</f>
        <v>1161373500</v>
      </c>
      <c r="F29" s="4">
        <f>'1'!F41/10</f>
        <v>1161373500</v>
      </c>
      <c r="G29" s="4">
        <f>'1'!G41/10</f>
        <v>1161373500</v>
      </c>
      <c r="H29" s="4">
        <f>'1'!H41/10</f>
        <v>1161373500</v>
      </c>
    </row>
    <row r="31" spans="1:13" x14ac:dyDescent="0.25">
      <c r="A31" s="8"/>
      <c r="B31" s="8"/>
      <c r="C31" s="8"/>
      <c r="D31" s="8"/>
      <c r="E31" s="8"/>
      <c r="F31" s="8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pane xSplit="1" topLeftCell="G1" activePane="topRight" state="frozen"/>
      <selection activeCell="A4" sqref="A4"/>
      <selection pane="topRight" activeCell="L20" sqref="L20"/>
    </sheetView>
  </sheetViews>
  <sheetFormatPr defaultRowHeight="15" x14ac:dyDescent="0.25"/>
  <cols>
    <col min="1" max="1" width="42.85546875" customWidth="1"/>
    <col min="2" max="6" width="15.28515625" bestFit="1" customWidth="1"/>
    <col min="7" max="7" width="16.85546875" bestFit="1" customWidth="1"/>
    <col min="8" max="8" width="16" bestFit="1" customWidth="1"/>
  </cols>
  <sheetData>
    <row r="1" spans="1:8" ht="15.75" x14ac:dyDescent="0.25">
      <c r="A1" s="3" t="s">
        <v>79</v>
      </c>
    </row>
    <row r="2" spans="1:8" ht="18.75" x14ac:dyDescent="0.3">
      <c r="A2" s="3" t="s">
        <v>66</v>
      </c>
      <c r="B2" s="20"/>
      <c r="C2" s="20"/>
      <c r="D2" s="20"/>
      <c r="E2" s="20"/>
      <c r="F2" s="20"/>
    </row>
    <row r="3" spans="1:8" ht="15.75" x14ac:dyDescent="0.25">
      <c r="A3" s="3" t="s">
        <v>47</v>
      </c>
      <c r="B3" s="1"/>
      <c r="C3" s="1"/>
      <c r="D3" s="1"/>
      <c r="E3" s="1"/>
      <c r="F3" s="1"/>
    </row>
    <row r="4" spans="1:8" x14ac:dyDescent="0.25">
      <c r="B4" s="9"/>
      <c r="C4" s="9"/>
      <c r="D4" s="9"/>
      <c r="E4" s="9"/>
      <c r="F4" s="9"/>
    </row>
    <row r="5" spans="1:8" x14ac:dyDescent="0.25">
      <c r="B5" s="7">
        <v>2012</v>
      </c>
      <c r="C5" s="7">
        <v>2013</v>
      </c>
      <c r="D5" s="7">
        <v>2014</v>
      </c>
      <c r="E5" s="7">
        <v>2015</v>
      </c>
      <c r="F5" s="7">
        <v>2016</v>
      </c>
      <c r="G5" s="7">
        <v>2017</v>
      </c>
      <c r="H5" s="7">
        <v>2018</v>
      </c>
    </row>
    <row r="6" spans="1:8" x14ac:dyDescent="0.25">
      <c r="A6" s="25" t="s">
        <v>67</v>
      </c>
      <c r="B6" s="7"/>
      <c r="C6" s="7"/>
      <c r="D6" s="7"/>
      <c r="E6" s="7"/>
      <c r="F6" s="7"/>
    </row>
    <row r="7" spans="1:8" x14ac:dyDescent="0.25">
      <c r="A7" s="12" t="s">
        <v>29</v>
      </c>
      <c r="B7" s="11">
        <v>10388157000</v>
      </c>
      <c r="C7" s="11">
        <v>11499302000</v>
      </c>
      <c r="D7" s="11">
        <v>11471739000</v>
      </c>
      <c r="E7" s="11">
        <v>10967065000</v>
      </c>
      <c r="F7" s="11">
        <v>10277743000</v>
      </c>
      <c r="G7" s="18">
        <v>10471052000</v>
      </c>
      <c r="H7" s="18">
        <v>18464814000</v>
      </c>
    </row>
    <row r="8" spans="1:8" x14ac:dyDescent="0.25">
      <c r="A8" s="12" t="s">
        <v>30</v>
      </c>
      <c r="B8" s="11">
        <v>-6558607000</v>
      </c>
      <c r="C8" s="11">
        <v>-6826217000</v>
      </c>
      <c r="D8" s="11">
        <v>-7566507000</v>
      </c>
      <c r="E8" s="11">
        <v>-7091035000</v>
      </c>
      <c r="F8" s="11">
        <v>-7318068000</v>
      </c>
      <c r="G8" s="4">
        <v>-8401062000</v>
      </c>
      <c r="H8" s="4">
        <v>-14650566000</v>
      </c>
    </row>
    <row r="9" spans="1:8" x14ac:dyDescent="0.25">
      <c r="A9" s="12" t="s">
        <v>31</v>
      </c>
      <c r="B9" s="11">
        <v>-225600000</v>
      </c>
      <c r="C9" s="11">
        <v>-331728000</v>
      </c>
      <c r="D9" s="11">
        <v>-538032000</v>
      </c>
      <c r="E9" s="11">
        <v>-487637000</v>
      </c>
      <c r="F9" s="11">
        <v>-337716000</v>
      </c>
      <c r="G9" s="4">
        <v>-778139000</v>
      </c>
      <c r="H9" s="4">
        <v>-717206000</v>
      </c>
    </row>
    <row r="10" spans="1:8" x14ac:dyDescent="0.25">
      <c r="A10" s="12" t="s">
        <v>32</v>
      </c>
      <c r="B10" s="11">
        <v>3044000</v>
      </c>
      <c r="C10" s="11">
        <v>174709000</v>
      </c>
      <c r="D10" s="11">
        <v>201258000</v>
      </c>
      <c r="E10" s="11">
        <v>6951000</v>
      </c>
      <c r="F10" s="11">
        <v>7979000</v>
      </c>
      <c r="G10" s="18">
        <v>7667000</v>
      </c>
      <c r="H10" s="18">
        <v>15707000</v>
      </c>
    </row>
    <row r="11" spans="1:8" x14ac:dyDescent="0.25">
      <c r="A11" s="2"/>
      <c r="B11" s="5">
        <f t="shared" ref="B11:E11" si="0">SUM(B7:B10)</f>
        <v>3606994000</v>
      </c>
      <c r="C11" s="5">
        <f t="shared" si="0"/>
        <v>4516066000</v>
      </c>
      <c r="D11" s="5">
        <f t="shared" si="0"/>
        <v>3568458000</v>
      </c>
      <c r="E11" s="5">
        <f t="shared" si="0"/>
        <v>3395344000</v>
      </c>
      <c r="F11" s="5">
        <f>SUM(F7:F10)</f>
        <v>2629938000</v>
      </c>
      <c r="G11" s="5">
        <f>SUM(G7:G10)</f>
        <v>1299518000</v>
      </c>
      <c r="H11" s="5">
        <f>SUM(H7:H10)</f>
        <v>3112749000</v>
      </c>
    </row>
    <row r="12" spans="1:8" x14ac:dyDescent="0.25">
      <c r="A12" s="12"/>
      <c r="B12" s="11"/>
      <c r="C12" s="11"/>
      <c r="D12" s="11"/>
      <c r="E12" s="11"/>
      <c r="F12" s="11"/>
    </row>
    <row r="13" spans="1:8" x14ac:dyDescent="0.25">
      <c r="A13" s="25" t="s">
        <v>68</v>
      </c>
      <c r="B13" s="11"/>
      <c r="C13" s="11"/>
      <c r="D13" s="11"/>
      <c r="E13" s="11"/>
      <c r="F13" s="11"/>
    </row>
    <row r="14" spans="1:8" x14ac:dyDescent="0.25">
      <c r="A14" s="12" t="s">
        <v>33</v>
      </c>
      <c r="B14" s="11">
        <v>-235938000</v>
      </c>
      <c r="C14" s="11">
        <v>-206538000</v>
      </c>
      <c r="D14" s="11">
        <v>-216435000</v>
      </c>
      <c r="E14" s="11">
        <v>-229249000</v>
      </c>
      <c r="F14" s="11">
        <v>-556204000</v>
      </c>
      <c r="G14" s="4">
        <v>-319471000</v>
      </c>
      <c r="H14" s="15">
        <v>-5789810000</v>
      </c>
    </row>
    <row r="15" spans="1:8" x14ac:dyDescent="0.25">
      <c r="A15" s="12" t="s">
        <v>34</v>
      </c>
      <c r="B15" s="11">
        <v>-18502000</v>
      </c>
      <c r="C15" s="11">
        <v>-6332000</v>
      </c>
      <c r="D15" s="11">
        <v>-14891000</v>
      </c>
      <c r="E15" s="11">
        <v>-9309000</v>
      </c>
      <c r="F15" s="11">
        <v>-18451000</v>
      </c>
      <c r="G15" s="4">
        <v>-36237000</v>
      </c>
    </row>
    <row r="16" spans="1:8" x14ac:dyDescent="0.25">
      <c r="A16" s="12" t="s">
        <v>35</v>
      </c>
      <c r="B16" s="11">
        <v>667000</v>
      </c>
      <c r="C16" s="11">
        <v>7815000</v>
      </c>
      <c r="D16" s="11">
        <v>1343000</v>
      </c>
      <c r="E16" s="11">
        <v>9014000</v>
      </c>
      <c r="F16" s="11">
        <v>598000</v>
      </c>
      <c r="G16" s="11">
        <v>1442000</v>
      </c>
      <c r="H16" s="11">
        <v>10499000</v>
      </c>
    </row>
    <row r="17" spans="1:8" x14ac:dyDescent="0.25">
      <c r="A17" s="12" t="s">
        <v>36</v>
      </c>
      <c r="B17" s="11">
        <v>0</v>
      </c>
      <c r="C17" s="11">
        <v>0</v>
      </c>
      <c r="D17" s="11">
        <v>49867000</v>
      </c>
      <c r="E17" s="11">
        <v>90278000</v>
      </c>
      <c r="F17" s="11">
        <v>134350000</v>
      </c>
      <c r="G17" s="11">
        <v>125581000</v>
      </c>
      <c r="H17" s="11">
        <v>8655000</v>
      </c>
    </row>
    <row r="18" spans="1:8" x14ac:dyDescent="0.25">
      <c r="A18" s="2"/>
      <c r="B18" s="5">
        <f t="shared" ref="B18:E18" si="1">SUM(B14:B17)</f>
        <v>-253773000</v>
      </c>
      <c r="C18" s="5">
        <f t="shared" si="1"/>
        <v>-205055000</v>
      </c>
      <c r="D18" s="5">
        <f t="shared" si="1"/>
        <v>-180116000</v>
      </c>
      <c r="E18" s="5">
        <f t="shared" si="1"/>
        <v>-139266000</v>
      </c>
      <c r="F18" s="5">
        <f>SUM(F14:F17)</f>
        <v>-439707000</v>
      </c>
      <c r="G18" s="5">
        <f>SUM(G14:G17)</f>
        <v>-228685000</v>
      </c>
      <c r="H18" s="5">
        <f>SUM(H14:H17)</f>
        <v>-5770656000</v>
      </c>
    </row>
    <row r="19" spans="1:8" ht="15.75" x14ac:dyDescent="0.25">
      <c r="A19" s="10"/>
      <c r="B19" s="11"/>
      <c r="C19" s="11"/>
      <c r="D19" s="11"/>
      <c r="E19" s="11"/>
      <c r="F19" s="11"/>
    </row>
    <row r="20" spans="1:8" x14ac:dyDescent="0.25">
      <c r="A20" s="25" t="s">
        <v>69</v>
      </c>
      <c r="B20" s="11"/>
      <c r="C20" s="11"/>
      <c r="D20" s="11"/>
      <c r="E20" s="11"/>
      <c r="F20" s="11"/>
    </row>
    <row r="21" spans="1:8" x14ac:dyDescent="0.25">
      <c r="A21" s="12" t="s">
        <v>37</v>
      </c>
      <c r="B21" s="11">
        <v>-2888748000</v>
      </c>
      <c r="C21" s="11">
        <v>-2743635000</v>
      </c>
      <c r="D21" s="11">
        <v>-363740000</v>
      </c>
      <c r="E21" s="11">
        <v>-537873000</v>
      </c>
      <c r="F21" s="11">
        <v>0</v>
      </c>
      <c r="G21" s="18">
        <v>30993000</v>
      </c>
      <c r="H21" s="11">
        <v>1695100000</v>
      </c>
    </row>
    <row r="22" spans="1:8" x14ac:dyDescent="0.25">
      <c r="A22" s="12" t="s">
        <v>38</v>
      </c>
      <c r="B22" s="11">
        <v>133798000</v>
      </c>
      <c r="C22" s="11">
        <v>-111420000</v>
      </c>
      <c r="D22" s="11">
        <v>-1577048000</v>
      </c>
      <c r="E22" s="11">
        <v>-92903000</v>
      </c>
      <c r="F22" s="11">
        <v>-542041000</v>
      </c>
      <c r="G22" s="11"/>
      <c r="H22" s="11">
        <v>-1473316000</v>
      </c>
    </row>
    <row r="23" spans="1:8" x14ac:dyDescent="0.25">
      <c r="A23" s="12" t="s">
        <v>39</v>
      </c>
      <c r="B23" s="11">
        <v>-26204000</v>
      </c>
      <c r="C23" s="11">
        <v>-398984000</v>
      </c>
      <c r="D23" s="11">
        <v>-194539000</v>
      </c>
      <c r="E23" s="11">
        <v>-112699000</v>
      </c>
      <c r="F23" s="11">
        <v>-53235000</v>
      </c>
      <c r="G23" s="11">
        <v>-44484000</v>
      </c>
      <c r="H23" s="11">
        <v>-359476000</v>
      </c>
    </row>
    <row r="24" spans="1:8" x14ac:dyDescent="0.25">
      <c r="A24" s="12" t="s">
        <v>40</v>
      </c>
      <c r="B24" s="11">
        <v>-662742000</v>
      </c>
      <c r="C24" s="11">
        <v>0</v>
      </c>
      <c r="D24" s="11">
        <v>-573226000</v>
      </c>
      <c r="E24" s="11">
        <v>-1143013000</v>
      </c>
      <c r="F24" s="11">
        <v>-1145412000</v>
      </c>
      <c r="G24" s="11">
        <v>-1155202000</v>
      </c>
      <c r="H24" s="11">
        <v>-576920000</v>
      </c>
    </row>
    <row r="25" spans="1:8" x14ac:dyDescent="0.25">
      <c r="A25" s="2"/>
      <c r="B25" s="5">
        <f t="shared" ref="B25:E25" si="2">SUM(B21:B24)</f>
        <v>-3443896000</v>
      </c>
      <c r="C25" s="5">
        <f t="shared" si="2"/>
        <v>-3254039000</v>
      </c>
      <c r="D25" s="5">
        <f t="shared" si="2"/>
        <v>-2708553000</v>
      </c>
      <c r="E25" s="5">
        <f t="shared" si="2"/>
        <v>-1886488000</v>
      </c>
      <c r="F25" s="5">
        <f>SUM(F21:F24)</f>
        <v>-1740688000</v>
      </c>
      <c r="G25" s="5">
        <f>SUM(G21:G24)</f>
        <v>-1168693000</v>
      </c>
      <c r="H25" s="5">
        <f>SUM(H21:H24)</f>
        <v>-714612000</v>
      </c>
    </row>
    <row r="26" spans="1:8" x14ac:dyDescent="0.25">
      <c r="A26" s="12"/>
      <c r="B26" s="11"/>
      <c r="C26" s="11"/>
      <c r="D26" s="11"/>
      <c r="E26" s="11"/>
      <c r="F26" s="11"/>
    </row>
    <row r="27" spans="1:8" x14ac:dyDescent="0.25">
      <c r="A27" s="25" t="s">
        <v>75</v>
      </c>
      <c r="B27" s="11">
        <v>-597000</v>
      </c>
      <c r="C27" s="11">
        <v>0</v>
      </c>
      <c r="D27" s="11">
        <v>-2282000</v>
      </c>
      <c r="E27" s="11">
        <v>-1652000</v>
      </c>
      <c r="F27" s="11">
        <v>-1959000</v>
      </c>
      <c r="G27" s="11">
        <v>33087000</v>
      </c>
      <c r="H27" s="11">
        <v>-12651000</v>
      </c>
    </row>
    <row r="28" spans="1:8" x14ac:dyDescent="0.25">
      <c r="A28" s="12"/>
      <c r="B28" s="11"/>
      <c r="C28" s="11"/>
      <c r="D28" s="11"/>
      <c r="E28" s="11"/>
      <c r="F28" s="11"/>
    </row>
    <row r="29" spans="1:8" x14ac:dyDescent="0.25">
      <c r="A29" s="25" t="s">
        <v>70</v>
      </c>
      <c r="B29" s="11">
        <f t="shared" ref="B29:E29" si="3">B11+B18+B25+B27</f>
        <v>-91272000</v>
      </c>
      <c r="C29" s="11">
        <f t="shared" si="3"/>
        <v>1056972000</v>
      </c>
      <c r="D29" s="11">
        <f t="shared" si="3"/>
        <v>677507000</v>
      </c>
      <c r="E29" s="11">
        <f t="shared" si="3"/>
        <v>1367938000</v>
      </c>
      <c r="F29" s="11">
        <f>F11+F18+F25+F27</f>
        <v>447584000</v>
      </c>
      <c r="G29" s="11">
        <f>G11+G18+G25+G27</f>
        <v>-64773000</v>
      </c>
      <c r="H29" s="11">
        <f>H11+H18+H25+H27</f>
        <v>-3385170000</v>
      </c>
    </row>
    <row r="30" spans="1:8" x14ac:dyDescent="0.25">
      <c r="A30" s="12"/>
      <c r="B30" s="11"/>
      <c r="C30" s="11"/>
      <c r="D30" s="11"/>
      <c r="E30" s="11"/>
      <c r="F30" s="11"/>
    </row>
    <row r="31" spans="1:8" x14ac:dyDescent="0.25">
      <c r="A31" s="26" t="s">
        <v>71</v>
      </c>
      <c r="B31" s="4">
        <v>245432000</v>
      </c>
      <c r="C31" s="4">
        <v>154160000</v>
      </c>
      <c r="D31" s="4">
        <v>1204399000</v>
      </c>
      <c r="E31" s="4">
        <v>1881906000</v>
      </c>
      <c r="F31" s="4">
        <v>3249844000</v>
      </c>
      <c r="G31" s="18">
        <v>3697428000</v>
      </c>
      <c r="H31" s="4">
        <v>3632059000</v>
      </c>
    </row>
    <row r="32" spans="1:8" x14ac:dyDescent="0.25">
      <c r="A32" s="25" t="s">
        <v>72</v>
      </c>
      <c r="B32" s="5">
        <f t="shared" ref="B32:E32" si="4">B29+B31</f>
        <v>154160000</v>
      </c>
      <c r="C32" s="5">
        <f t="shared" si="4"/>
        <v>1211132000</v>
      </c>
      <c r="D32" s="5">
        <f t="shared" si="4"/>
        <v>1881906000</v>
      </c>
      <c r="E32" s="5">
        <f t="shared" si="4"/>
        <v>3249844000</v>
      </c>
      <c r="F32" s="5">
        <f>F29+F31</f>
        <v>3697428000</v>
      </c>
      <c r="G32" s="5">
        <f>G29+G31</f>
        <v>3632655000</v>
      </c>
      <c r="H32" s="5">
        <f>H29+H31</f>
        <v>246889000</v>
      </c>
    </row>
    <row r="33" spans="1:8" x14ac:dyDescent="0.25">
      <c r="B33" s="4"/>
      <c r="C33" s="4"/>
      <c r="D33" s="4"/>
      <c r="E33" s="4"/>
      <c r="F33" s="4"/>
    </row>
    <row r="34" spans="1:8" x14ac:dyDescent="0.25">
      <c r="B34" s="4"/>
      <c r="C34" s="4"/>
      <c r="D34" s="4"/>
      <c r="E34" s="4"/>
      <c r="F34" s="4"/>
    </row>
    <row r="35" spans="1:8" x14ac:dyDescent="0.25">
      <c r="A35" s="25" t="s">
        <v>73</v>
      </c>
      <c r="B35" s="17">
        <f>B11/('1'!B41/10)</f>
        <v>3.1058001581747821</v>
      </c>
      <c r="C35" s="17">
        <f>C11/('1'!C41/10)</f>
        <v>3.88855609328093</v>
      </c>
      <c r="D35" s="17">
        <f>D11/('1'!D41/10)</f>
        <v>3.0726187570148622</v>
      </c>
      <c r="E35" s="17">
        <f>E11/('1'!E41/10)</f>
        <v>2.9235590445278801</v>
      </c>
      <c r="F35" s="17">
        <f>F11/('1'!F41/10)</f>
        <v>2.2645066380453835</v>
      </c>
      <c r="G35" s="17">
        <f>G11/('1'!G41/10)</f>
        <v>1.1189492441492768</v>
      </c>
      <c r="H35" s="17">
        <f>H11/('1'!H41/10)</f>
        <v>2.680230778470492</v>
      </c>
    </row>
    <row r="36" spans="1:8" x14ac:dyDescent="0.25">
      <c r="A36" s="25" t="s">
        <v>74</v>
      </c>
      <c r="B36" s="4">
        <f>'1'!B54</f>
        <v>1161373500</v>
      </c>
      <c r="C36" s="4">
        <f>'1'!C54</f>
        <v>1161373500</v>
      </c>
      <c r="D36" s="4">
        <f>'1'!D54</f>
        <v>1161373500</v>
      </c>
      <c r="E36" s="4">
        <f>'1'!E54</f>
        <v>1161373500</v>
      </c>
      <c r="F36" s="4">
        <f>'1'!F54</f>
        <v>1161373500</v>
      </c>
      <c r="G36" s="4">
        <f>'1'!G54</f>
        <v>1161373500</v>
      </c>
      <c r="H36" s="4">
        <f>'1'!H54</f>
        <v>1161373500</v>
      </c>
    </row>
    <row r="37" spans="1:8" ht="15.75" x14ac:dyDescent="0.25">
      <c r="A37" s="3"/>
      <c r="B37" s="6"/>
      <c r="C37" s="6"/>
      <c r="D37" s="6"/>
      <c r="E37" s="6"/>
      <c r="F37" s="6"/>
    </row>
    <row r="39" spans="1:8" x14ac:dyDescent="0.25">
      <c r="A39" s="8"/>
      <c r="B39" s="8"/>
      <c r="C39" s="8"/>
      <c r="D39" s="8"/>
      <c r="E39" s="8"/>
      <c r="F3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4" sqref="J4"/>
    </sheetView>
  </sheetViews>
  <sheetFormatPr defaultRowHeight="15" x14ac:dyDescent="0.25"/>
  <cols>
    <col min="1" max="1" width="35.28515625" bestFit="1" customWidth="1"/>
  </cols>
  <sheetData>
    <row r="1" spans="1:8" ht="15.75" x14ac:dyDescent="0.25">
      <c r="A1" s="3" t="s">
        <v>79</v>
      </c>
    </row>
    <row r="2" spans="1:8" x14ac:dyDescent="0.25">
      <c r="A2" s="2" t="s">
        <v>44</v>
      </c>
    </row>
    <row r="3" spans="1:8" ht="15.75" x14ac:dyDescent="0.25">
      <c r="A3" s="3" t="s">
        <v>47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12" t="s">
        <v>76</v>
      </c>
      <c r="B5" s="13">
        <f>'2'!B25/'1'!B21</f>
        <v>0.10005923328846028</v>
      </c>
      <c r="C5" s="13">
        <f>'2'!C25/'1'!C21</f>
        <v>0.13381278070488423</v>
      </c>
      <c r="D5" s="13">
        <f>'2'!D25/'1'!D21</f>
        <v>0.14101811067304015</v>
      </c>
      <c r="E5" s="13">
        <f>'2'!E25/'1'!E21</f>
        <v>0.11063203755721904</v>
      </c>
      <c r="F5" s="13">
        <f>'2'!F25/'1'!F21</f>
        <v>0.10612616979792498</v>
      </c>
      <c r="G5" s="13">
        <f>'2'!G25/'1'!G21</f>
        <v>3.7367352651940029E-2</v>
      </c>
      <c r="H5" s="13">
        <f>'2'!H25/'1'!H21</f>
        <v>4.1455015819189291E-2</v>
      </c>
    </row>
    <row r="6" spans="1:8" x14ac:dyDescent="0.25">
      <c r="A6" s="12" t="s">
        <v>77</v>
      </c>
      <c r="B6" s="13">
        <f>'2'!B25/'1'!B45</f>
        <v>0.22115989039338388</v>
      </c>
      <c r="C6" s="13">
        <f>'2'!C25/'1'!C45</f>
        <v>0.23053250848278656</v>
      </c>
      <c r="D6" s="13">
        <f>'2'!D25/'1'!D45</f>
        <v>0.21272571098100887</v>
      </c>
      <c r="E6" s="13">
        <f>'2'!E25/'1'!E45</f>
        <v>0.15942209218282821</v>
      </c>
      <c r="F6" s="13">
        <f>'2'!F25/'1'!F45</f>
        <v>0.14483582036734391</v>
      </c>
      <c r="G6" s="13">
        <f>'2'!G25/'1'!G45</f>
        <v>5.2724004722625624E-2</v>
      </c>
      <c r="H6" s="13">
        <f>'2'!H25/'1'!H45</f>
        <v>7.1551186368087175E-2</v>
      </c>
    </row>
    <row r="7" spans="1:8" x14ac:dyDescent="0.25">
      <c r="A7" s="12" t="s">
        <v>41</v>
      </c>
      <c r="B7" s="13">
        <f>'1'!B26/'1'!B45</f>
        <v>0.11322632162506462</v>
      </c>
      <c r="C7" s="13">
        <f>'1'!C26/'1'!C45</f>
        <v>4.500252389780364E-2</v>
      </c>
      <c r="D7" s="13">
        <f>'1'!D26/'1'!D45</f>
        <v>1.0027869064433198E-2</v>
      </c>
      <c r="E7" s="13">
        <f>'1'!E26/'1'!E45</f>
        <v>0</v>
      </c>
      <c r="F7" s="13">
        <f>'1'!F26/'1'!F45</f>
        <v>0</v>
      </c>
      <c r="G7" s="13">
        <f>'1'!G26/'1'!G45</f>
        <v>0</v>
      </c>
      <c r="H7" s="13">
        <f>'1'!H26/'1'!H45</f>
        <v>6.3195121753948064E-2</v>
      </c>
    </row>
    <row r="8" spans="1:8" x14ac:dyDescent="0.25">
      <c r="A8" s="12" t="s">
        <v>42</v>
      </c>
      <c r="B8" s="19">
        <f>'1'!B19/'1'!B38</f>
        <v>0.46981772820270573</v>
      </c>
      <c r="C8" s="19">
        <f>'1'!C19/'1'!C38</f>
        <v>0.85081651989744733</v>
      </c>
      <c r="D8" s="19">
        <f>'1'!D19/'1'!D38</f>
        <v>1.4241578998292967</v>
      </c>
      <c r="E8" s="19">
        <f>'1'!E19/'1'!E38</f>
        <v>1.9943182034574714</v>
      </c>
      <c r="F8" s="19">
        <f>'1'!F19/'1'!F38</f>
        <v>2.5454289002695836</v>
      </c>
      <c r="G8" s="19">
        <f>'1'!G19/'1'!G38</f>
        <v>2.2411712981765053</v>
      </c>
      <c r="H8" s="19">
        <f>'1'!H19/'1'!H38</f>
        <v>1.0245762895257335</v>
      </c>
    </row>
    <row r="9" spans="1:8" x14ac:dyDescent="0.25">
      <c r="A9" s="12" t="s">
        <v>45</v>
      </c>
      <c r="B9" s="13">
        <f>'2'!B25/'2'!B6</f>
        <v>0.17419392614384446</v>
      </c>
      <c r="C9" s="13">
        <f>'2'!C25/'2'!C6</f>
        <v>0.2247144710315829</v>
      </c>
      <c r="D9" s="13">
        <f>'2'!D25/'2'!D6</f>
        <v>0.24344219461075337</v>
      </c>
      <c r="E9" s="13">
        <f>'2'!E25/'2'!E6</f>
        <v>0.20874763128066207</v>
      </c>
      <c r="F9" s="13">
        <f>'2'!F25/'2'!F6</f>
        <v>0.20752289037366989</v>
      </c>
      <c r="G9" s="13">
        <f>'2'!G25/'2'!G6</f>
        <v>7.443213322770563E-2</v>
      </c>
      <c r="H9" s="13">
        <f>'2'!H25/'2'!H6</f>
        <v>6.7020416463212731E-2</v>
      </c>
    </row>
    <row r="10" spans="1:8" x14ac:dyDescent="0.25">
      <c r="A10" t="s">
        <v>43</v>
      </c>
      <c r="B10" s="13">
        <f>'2'!B16/'2'!B6</f>
        <v>0.3135403077106419</v>
      </c>
      <c r="C10" s="13">
        <f>'2'!C16/'2'!C6</f>
        <v>0.35177188325822256</v>
      </c>
      <c r="D10" s="13">
        <f>'2'!D16/'2'!D6</f>
        <v>0.32618609519150821</v>
      </c>
      <c r="E10" s="13">
        <f>'2'!E16/'2'!E6</f>
        <v>0.26358868091326437</v>
      </c>
      <c r="F10" s="13">
        <f>'2'!F16/'2'!F6</f>
        <v>0.26881945929924489</v>
      </c>
      <c r="G10" s="13">
        <f>'2'!G16/'2'!G6</f>
        <v>0.11743965388717449</v>
      </c>
      <c r="H10" s="13">
        <f>'2'!H16/'2'!H6</f>
        <v>0.13892198366127373</v>
      </c>
    </row>
    <row r="11" spans="1:8" x14ac:dyDescent="0.25">
      <c r="A11" s="12" t="s">
        <v>78</v>
      </c>
      <c r="B11" s="13">
        <f>'2'!B25/('1'!B26+'1'!B45)</f>
        <v>0.19866570354763019</v>
      </c>
      <c r="C11" s="13">
        <f>'2'!C25/('1'!C26+'1'!C45)</f>
        <v>0.22060473846791548</v>
      </c>
      <c r="D11" s="13">
        <f>'2'!D25/('1'!D26+'1'!D45)</f>
        <v>0.21061370433080431</v>
      </c>
      <c r="E11" s="13">
        <f>'2'!E25/('1'!E26+'1'!E45)</f>
        <v>0.15942209218282821</v>
      </c>
      <c r="F11" s="13">
        <f>'2'!F25/('1'!F26+'1'!F45)</f>
        <v>0.14483582036734391</v>
      </c>
      <c r="G11" s="13">
        <f>'2'!G25/('1'!G26+'1'!G45)</f>
        <v>5.2724004722625624E-2</v>
      </c>
      <c r="H11" s="13">
        <f>'2'!H25/('1'!H26+'1'!H45)</f>
        <v>6.729826435814483E-2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2020-04-11T10:23:13Z</dcterms:modified>
</cp:coreProperties>
</file>