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annery\A\"/>
    </mc:Choice>
  </mc:AlternateContent>
  <bookViews>
    <workbookView xWindow="0" yWindow="0" windowWidth="20490" windowHeight="754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3" l="1"/>
  <c r="H15" i="3"/>
  <c r="H10" i="3"/>
  <c r="D17" i="2"/>
  <c r="E17" i="2"/>
  <c r="F17" i="2"/>
  <c r="G17" i="2"/>
  <c r="H17" i="2"/>
  <c r="C17" i="2"/>
  <c r="D10" i="2"/>
  <c r="E10" i="2"/>
  <c r="F10" i="2"/>
  <c r="G10" i="2"/>
  <c r="H10" i="2"/>
  <c r="C10" i="2"/>
  <c r="D21" i="2"/>
  <c r="E21" i="2"/>
  <c r="F21" i="2"/>
  <c r="H21" i="2"/>
  <c r="C21" i="2"/>
  <c r="H8" i="2"/>
  <c r="B23" i="1"/>
  <c r="D23" i="1"/>
  <c r="E23" i="1"/>
  <c r="F23" i="1"/>
  <c r="G23" i="1"/>
  <c r="H23" i="1"/>
  <c r="C23" i="1"/>
  <c r="H48" i="1"/>
  <c r="H38" i="1"/>
  <c r="H47" i="1" s="1"/>
  <c r="H29" i="1"/>
  <c r="H36" i="1" s="1"/>
  <c r="H13" i="1"/>
  <c r="H6" i="1"/>
  <c r="H45" i="1" l="1"/>
  <c r="H19" i="1"/>
  <c r="H23" i="3"/>
  <c r="H25" i="3" s="1"/>
  <c r="H28" i="3"/>
  <c r="H14" i="2"/>
  <c r="H20" i="2" s="1"/>
  <c r="C48" i="1"/>
  <c r="D48" i="1"/>
  <c r="E48" i="1"/>
  <c r="F48" i="1"/>
  <c r="G48" i="1"/>
  <c r="B48" i="1"/>
  <c r="H25" i="2" l="1"/>
  <c r="H27" i="2" s="1"/>
  <c r="G7" i="3"/>
  <c r="G21" i="2"/>
  <c r="G29" i="1"/>
  <c r="G21" i="3"/>
  <c r="G15" i="3"/>
  <c r="G10" i="3"/>
  <c r="G28" i="3" s="1"/>
  <c r="G8" i="2"/>
  <c r="G14" i="2" s="1"/>
  <c r="G38" i="1"/>
  <c r="G47" i="1" s="1"/>
  <c r="G13" i="1"/>
  <c r="G6" i="1"/>
  <c r="B6" i="1"/>
  <c r="G23" i="3" l="1"/>
  <c r="G25" i="3" s="1"/>
  <c r="G11" i="4"/>
  <c r="G20" i="2"/>
  <c r="G36" i="1"/>
  <c r="G45" i="1" s="1"/>
  <c r="G9" i="4"/>
  <c r="G8" i="4"/>
  <c r="G19" i="1"/>
  <c r="G25" i="2" l="1"/>
  <c r="G10" i="4" s="1"/>
  <c r="B8" i="2"/>
  <c r="C8" i="2"/>
  <c r="D8" i="2"/>
  <c r="E8" i="2"/>
  <c r="F8" i="2"/>
  <c r="B29" i="1"/>
  <c r="C29" i="1"/>
  <c r="D29" i="1"/>
  <c r="E29" i="1"/>
  <c r="F29" i="1"/>
  <c r="F38" i="1"/>
  <c r="C6" i="1"/>
  <c r="D6" i="1"/>
  <c r="E6" i="1"/>
  <c r="F6" i="1"/>
  <c r="G7" i="4" l="1"/>
  <c r="G6" i="4"/>
  <c r="G12" i="4"/>
  <c r="G27" i="2"/>
  <c r="F47" i="1"/>
  <c r="F8" i="4"/>
  <c r="F14" i="2"/>
  <c r="F20" i="2" l="1"/>
  <c r="F25" i="2" s="1"/>
  <c r="F11" i="4"/>
  <c r="F27" i="2" l="1"/>
  <c r="F10" i="4"/>
  <c r="F12" i="4"/>
  <c r="F7" i="4"/>
  <c r="B10" i="3"/>
  <c r="B28" i="3" s="1"/>
  <c r="C10" i="3"/>
  <c r="C28" i="3" s="1"/>
  <c r="D10" i="3"/>
  <c r="D28" i="3" s="1"/>
  <c r="E10" i="3"/>
  <c r="E28" i="3" s="1"/>
  <c r="F10" i="3"/>
  <c r="F28" i="3" s="1"/>
  <c r="C15" i="3" l="1"/>
  <c r="D15" i="3"/>
  <c r="E15" i="3"/>
  <c r="F15" i="3"/>
  <c r="C14" i="2" l="1"/>
  <c r="D14" i="2"/>
  <c r="E14" i="2"/>
  <c r="B13" i="1"/>
  <c r="B9" i="4" s="1"/>
  <c r="C13" i="1"/>
  <c r="C9" i="4" s="1"/>
  <c r="D13" i="1"/>
  <c r="D9" i="4" s="1"/>
  <c r="E13" i="1"/>
  <c r="E9" i="4" s="1"/>
  <c r="F13" i="1"/>
  <c r="F9" i="4" s="1"/>
  <c r="E20" i="2" l="1"/>
  <c r="E25" i="2" s="1"/>
  <c r="E11" i="4"/>
  <c r="D20" i="2"/>
  <c r="D25" i="2" s="1"/>
  <c r="D11" i="4"/>
  <c r="C20" i="2"/>
  <c r="C25" i="2" s="1"/>
  <c r="C11" i="4"/>
  <c r="D21" i="3"/>
  <c r="D36" i="1"/>
  <c r="D38" i="1"/>
  <c r="D19" i="1"/>
  <c r="D27" i="2" l="1"/>
  <c r="D10" i="4"/>
  <c r="D6" i="4"/>
  <c r="C27" i="2"/>
  <c r="C10" i="4"/>
  <c r="E27" i="2"/>
  <c r="E10" i="4"/>
  <c r="D47" i="1"/>
  <c r="D12" i="4"/>
  <c r="D8" i="4"/>
  <c r="D7" i="4"/>
  <c r="D45" i="1"/>
  <c r="D23" i="3"/>
  <c r="D25" i="3" s="1"/>
  <c r="E21" i="3"/>
  <c r="E36" i="1"/>
  <c r="E38" i="1"/>
  <c r="E19" i="1"/>
  <c r="E6" i="4" s="1"/>
  <c r="B21" i="3"/>
  <c r="C21" i="3"/>
  <c r="F21" i="3"/>
  <c r="B15" i="3"/>
  <c r="C36" i="1"/>
  <c r="F36" i="1"/>
  <c r="B38" i="1"/>
  <c r="C38" i="1"/>
  <c r="C19" i="1"/>
  <c r="C6" i="4" s="1"/>
  <c r="F19" i="1"/>
  <c r="F6" i="4" s="1"/>
  <c r="C47" i="1" l="1"/>
  <c r="C12" i="4"/>
  <c r="C8" i="4"/>
  <c r="C7" i="4"/>
  <c r="B47" i="1"/>
  <c r="B8" i="4"/>
  <c r="E47" i="1"/>
  <c r="E12" i="4"/>
  <c r="E7" i="4"/>
  <c r="E8" i="4"/>
  <c r="F23" i="3"/>
  <c r="F25" i="3" s="1"/>
  <c r="B36" i="1"/>
  <c r="B45" i="1" s="1"/>
  <c r="B19" i="1"/>
  <c r="E23" i="3"/>
  <c r="E25" i="3" s="1"/>
  <c r="C45" i="1"/>
  <c r="F45" i="1"/>
  <c r="E45" i="1"/>
  <c r="C23" i="3"/>
  <c r="C25" i="3" s="1"/>
  <c r="B23" i="3"/>
  <c r="B25" i="3" s="1"/>
  <c r="B10" i="2" l="1"/>
  <c r="B14" i="2" s="1"/>
  <c r="B17" i="2" l="1"/>
  <c r="B20" i="2" s="1"/>
  <c r="B22" i="2" s="1"/>
  <c r="B25" i="2" s="1"/>
  <c r="B11" i="4"/>
  <c r="B10" i="4" l="1"/>
  <c r="B12" i="4"/>
  <c r="B7" i="4"/>
  <c r="B6" i="4"/>
  <c r="B27" i="2"/>
</calcChain>
</file>

<file path=xl/sharedStrings.xml><?xml version="1.0" encoding="utf-8"?>
<sst xmlns="http://schemas.openxmlformats.org/spreadsheetml/2006/main" count="87" uniqueCount="81">
  <si>
    <t>ASSETS</t>
  </si>
  <si>
    <t>NON CURRENT ASSETS</t>
  </si>
  <si>
    <t>CURRENT ASSETS</t>
  </si>
  <si>
    <t>Gross Profit</t>
  </si>
  <si>
    <t>Operating Profit</t>
  </si>
  <si>
    <t>Financial Expenses</t>
  </si>
  <si>
    <t>Share capital</t>
  </si>
  <si>
    <t>Contribution to WPPF</t>
  </si>
  <si>
    <t>Retained earnings</t>
  </si>
  <si>
    <t>Advances, deposits and prepayments</t>
  </si>
  <si>
    <t>Cash &amp; Cash-equivalents</t>
  </si>
  <si>
    <t>Acquisition of property,plant and equipment</t>
  </si>
  <si>
    <t>Cash paid to suppliers, employees and others</t>
  </si>
  <si>
    <t>Administrative expenses</t>
  </si>
  <si>
    <t>Marketing expenses</t>
  </si>
  <si>
    <t>Cash received from revenues</t>
  </si>
  <si>
    <t>LEGACY FOOTWEAR LIMITED</t>
  </si>
  <si>
    <t>Fixed assets</t>
  </si>
  <si>
    <t>Long term security deposit</t>
  </si>
  <si>
    <t>Deferred revenue expenses</t>
  </si>
  <si>
    <t>Accumulated loss accounts</t>
  </si>
  <si>
    <t>Stock &amp; stores</t>
  </si>
  <si>
    <t>Bills receivables</t>
  </si>
  <si>
    <t>Tax holiday reserve</t>
  </si>
  <si>
    <t>Capital reserve</t>
  </si>
  <si>
    <t>Workers participation fund</t>
  </si>
  <si>
    <t>Trade creditors</t>
  </si>
  <si>
    <t>Liability for expenses</t>
  </si>
  <si>
    <t>Liability for other finance</t>
  </si>
  <si>
    <t>Deferred revenue expenses written off</t>
  </si>
  <si>
    <t>Sale of fixed assets</t>
  </si>
  <si>
    <t>Loan received from bank</t>
  </si>
  <si>
    <t>Loan paid to bank</t>
  </si>
  <si>
    <t>Interest charged</t>
  </si>
  <si>
    <t>Capital Work-in-Progress</t>
  </si>
  <si>
    <t>Revaluation Surplus</t>
  </si>
  <si>
    <t>Debt to Equity</t>
  </si>
  <si>
    <t>Current Ratio</t>
  </si>
  <si>
    <t>Operating Margin</t>
  </si>
  <si>
    <t>Balance Sheet</t>
  </si>
  <si>
    <t>As at year end</t>
  </si>
  <si>
    <t>Liabilities and Capital</t>
  </si>
  <si>
    <t>Liabilities</t>
  </si>
  <si>
    <t>Non Current 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</si>
  <si>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</si>
  <si>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</si>
  <si>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</si>
  <si>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</si>
  <si>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</si>
  <si>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</si>
  <si>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</si>
  <si>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</si>
  <si>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Non-Operating Income/(Expenses)</t>
  </si>
  <si>
    <t>Others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</si>
  <si>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</si>
  <si>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</si>
  <si>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</si>
  <si>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</si>
  <si>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</si>
  <si>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</si>
  <si>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</si>
  <si>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</si>
  <si>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</si>
  <si>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</si>
  <si>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</si>
  <si>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</si>
  <si>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</si>
  <si>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</si>
  <si>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</si>
  <si>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</si>
  <si>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</si>
  <si>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</si>
  <si>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Net Margin</t>
  </si>
  <si>
    <t>Return on Invested Capital (ROIC)</t>
  </si>
  <si>
    <t>Deferred tax Liability</t>
  </si>
  <si>
    <t>Unsecured short term loan</t>
  </si>
  <si>
    <t xml:space="preserve">Provision for income tax </t>
  </si>
  <si>
    <t>Current</t>
  </si>
  <si>
    <t>Deferred</t>
  </si>
  <si>
    <t>Cash receipts from others</t>
  </si>
  <si>
    <t>Long term loan (Current Portion)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</si>
</sst>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4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0" fillId="0" borderId="0" xfId="0" applyFont="1"/>
    <xf numFmtId="0" fontId="0" fillId="0" borderId="0" xfId="0" applyBorder="1"/>
    <xf numFmtId="3" fontId="1" fillId="0" borderId="0" xfId="0" applyNumberFormat="1" applyFont="1" applyBorder="1"/>
    <xf numFmtId="2" fontId="1" fillId="0" borderId="0" xfId="0" applyNumberFormat="1" applyFont="1"/>
    <xf numFmtId="3" fontId="0" fillId="0" borderId="0" xfId="0" applyNumberFormat="1" applyFill="1"/>
    <xf numFmtId="4" fontId="1" fillId="0" borderId="0" xfId="0" applyNumberFormat="1" applyFont="1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5" fontId="1" fillId="0" borderId="0" xfId="0" applyNumberFormat="1" applyFont="1" applyAlignment="1">
      <alignment horizontal="center" vertical="center"/>
    </xf>
    <xf numFmtId="15" fontId="0" fillId="0" borderId="0" xfId="0" applyNumberFormat="1"/>
    <xf numFmtId="3" fontId="2" fillId="0" borderId="0" xfId="0" applyNumberFormat="1" applyFont="1"/>
    <xf numFmtId="2" fontId="1" fillId="0" borderId="0" xfId="0" applyNumberFormat="1" applyFont="1" applyAlignment="1">
      <alignment horizontal="center"/>
    </xf>
    <xf numFmtId="164" fontId="1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164" fontId="1" fillId="0" borderId="2" xfId="1" applyNumberFormat="1" applyFont="1" applyBorder="1"/>
    <xf numFmtId="164" fontId="1" fillId="0" borderId="0" xfId="1" applyNumberFormat="1" applyFont="1" applyBorder="1"/>
    <xf numFmtId="164" fontId="1" fillId="0" borderId="0" xfId="1" applyNumberFormat="1" applyFont="1" applyFill="1"/>
    <xf numFmtId="164" fontId="0" fillId="0" borderId="0" xfId="1" applyNumberFormat="1" applyFont="1" applyBorder="1"/>
    <xf numFmtId="164" fontId="1" fillId="0" borderId="1" xfId="1" applyNumberFormat="1" applyFont="1" applyBorder="1"/>
    <xf numFmtId="164" fontId="3" fillId="0" borderId="2" xfId="1" applyNumberFormat="1" applyFont="1" applyBorder="1"/>
    <xf numFmtId="10" fontId="0" fillId="0" borderId="0" xfId="2" applyNumberFormat="1" applyFont="1"/>
    <xf numFmtId="2" fontId="0" fillId="0" borderId="0" xfId="0" applyNumberFormat="1"/>
    <xf numFmtId="164" fontId="0" fillId="0" borderId="0" xfId="0" applyNumberFormat="1"/>
    <xf numFmtId="164" fontId="0" fillId="0" borderId="0" xfId="1" applyNumberFormat="1" applyFont="1" applyFill="1" applyAlignment="1">
      <alignment horizontal="right"/>
    </xf>
    <xf numFmtId="164" fontId="0" fillId="0" borderId="0" xfId="1" applyNumberFormat="1" applyFont="1" applyFill="1" applyBorder="1"/>
    <xf numFmtId="3" fontId="0" fillId="0" borderId="0" xfId="0" applyNumberFormat="1" applyFont="1" applyBorder="1"/>
    <xf numFmtId="0" fontId="2" fillId="0" borderId="0" xfId="0" applyNumberFormat="1" applyFont="1"/>
    <xf numFmtId="0" fontId="1" fillId="0" borderId="3" xfId="0" applyFont="1" applyBorder="1" applyAlignment="1">
      <alignment horizontal="left"/>
    </xf>
    <xf numFmtId="0" fontId="5" fillId="0" borderId="0" xfId="0" applyFont="1"/>
    <xf numFmtId="0" fontId="2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3" xfId="0" applyFont="1" applyBorder="1"/>
    <xf numFmtId="0" fontId="1" fillId="0" borderId="1" xfId="0" applyFont="1" applyBorder="1"/>
    <xf numFmtId="0" fontId="0" fillId="0" borderId="0" xfId="0" applyFont="1" applyAlignment="1">
      <alignment horizontal="left"/>
    </xf>
    <xf numFmtId="164" fontId="4" fillId="0" borderId="0" xfId="1" applyNumberFormat="1" applyFont="1" applyBorder="1"/>
    <xf numFmtId="164" fontId="4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2"/>
  <sheetViews>
    <sheetView workbookViewId="0">
      <pane xSplit="1" ySplit="4" topLeftCell="B38" activePane="bottomRight" state="frozen"/>
      <selection pane="topRight" activeCell="B1" sqref="B1"/>
      <selection pane="bottomLeft" activeCell="A6" sqref="A6"/>
      <selection pane="bottomRight" activeCell="I40" sqref="I40"/>
    </sheetView>
  </sheetViews>
  <sheetFormatPr defaultRowHeight="15" x14ac:dyDescent="0.25"/>
  <cols>
    <col min="1" max="1" width="55" customWidth="1"/>
    <col min="2" max="2" width="16.42578125" customWidth="1"/>
    <col min="3" max="4" width="15.5703125" customWidth="1"/>
    <col min="5" max="5" width="16.42578125" customWidth="1"/>
    <col min="6" max="6" width="17.140625" customWidth="1"/>
    <col min="7" max="8" width="15.28515625" bestFit="1" customWidth="1"/>
  </cols>
  <sheetData>
    <row r="1" spans="1:8" ht="15.75" x14ac:dyDescent="0.25">
      <c r="A1" s="4" t="s">
        <v>16</v>
      </c>
    </row>
    <row r="2" spans="1:8" ht="15.75" x14ac:dyDescent="0.25">
      <c r="A2" s="4" t="s">
        <v>39</v>
      </c>
      <c r="C2" s="30"/>
      <c r="D2" s="30"/>
      <c r="E2" s="30"/>
    </row>
    <row r="3" spans="1:8" ht="15.75" x14ac:dyDescent="0.25">
      <c r="A3" s="4" t="s">
        <v>40</v>
      </c>
    </row>
    <row r="4" spans="1:8" ht="15.75" x14ac:dyDescent="0.25">
      <c r="B4" s="34">
        <v>2013</v>
      </c>
      <c r="C4" s="34">
        <v>2014</v>
      </c>
      <c r="D4" s="34">
        <v>2015</v>
      </c>
      <c r="E4" s="34">
        <v>2016</v>
      </c>
      <c r="F4" s="34">
        <v>2017</v>
      </c>
      <c r="G4" s="34">
        <v>2018</v>
      </c>
      <c r="H4" s="34">
        <v>2019</v>
      </c>
    </row>
    <row r="5" spans="1:8" x14ac:dyDescent="0.25">
      <c r="A5" s="35" t="s">
        <v>0</v>
      </c>
    </row>
    <row r="6" spans="1:8" x14ac:dyDescent="0.25">
      <c r="A6" s="36" t="s">
        <v>1</v>
      </c>
      <c r="B6" s="19">
        <f t="shared" ref="B6:H6" si="0">SUM(B7:B11)</f>
        <v>0</v>
      </c>
      <c r="C6" s="19">
        <f t="shared" si="0"/>
        <v>166377024</v>
      </c>
      <c r="D6" s="19">
        <f t="shared" si="0"/>
        <v>153275768</v>
      </c>
      <c r="E6" s="19">
        <f t="shared" si="0"/>
        <v>147358934</v>
      </c>
      <c r="F6" s="19">
        <f t="shared" si="0"/>
        <v>166702032</v>
      </c>
      <c r="G6" s="19">
        <f t="shared" si="0"/>
        <v>226065284</v>
      </c>
      <c r="H6" s="19">
        <f t="shared" si="0"/>
        <v>222136096</v>
      </c>
    </row>
    <row r="7" spans="1:8" x14ac:dyDescent="0.25">
      <c r="A7" t="s">
        <v>17</v>
      </c>
      <c r="B7" s="20"/>
      <c r="C7" s="20">
        <v>144109763</v>
      </c>
      <c r="D7" s="20">
        <v>134839035</v>
      </c>
      <c r="E7" s="20">
        <v>130837463</v>
      </c>
      <c r="F7" s="31">
        <v>123298782</v>
      </c>
      <c r="G7" s="20">
        <v>127681410</v>
      </c>
      <c r="H7" s="20">
        <v>120666897</v>
      </c>
    </row>
    <row r="8" spans="1:8" x14ac:dyDescent="0.25">
      <c r="A8" t="s">
        <v>18</v>
      </c>
      <c r="B8" s="20"/>
      <c r="C8" s="20">
        <v>152000</v>
      </c>
      <c r="D8" s="20">
        <v>152000</v>
      </c>
      <c r="E8" s="20">
        <v>152000</v>
      </c>
      <c r="F8" s="20">
        <v>152000</v>
      </c>
      <c r="G8" s="20">
        <v>152000</v>
      </c>
      <c r="H8" s="20">
        <v>152000</v>
      </c>
    </row>
    <row r="9" spans="1:8" x14ac:dyDescent="0.25">
      <c r="A9" t="s">
        <v>19</v>
      </c>
      <c r="B9" s="20"/>
      <c r="C9" s="20">
        <v>3407290</v>
      </c>
      <c r="D9" s="20">
        <v>1135762</v>
      </c>
      <c r="E9" s="20">
        <v>0</v>
      </c>
      <c r="F9" s="20"/>
    </row>
    <row r="10" spans="1:8" x14ac:dyDescent="0.25">
      <c r="A10" t="s">
        <v>20</v>
      </c>
      <c r="B10" s="20"/>
      <c r="C10" s="20">
        <v>18707971</v>
      </c>
      <c r="D10" s="20">
        <v>17148971</v>
      </c>
      <c r="E10" s="20">
        <v>16369471</v>
      </c>
      <c r="F10" s="20"/>
    </row>
    <row r="11" spans="1:8" x14ac:dyDescent="0.25">
      <c r="A11" t="s">
        <v>34</v>
      </c>
      <c r="B11" s="20"/>
      <c r="C11" s="20"/>
      <c r="D11" s="20"/>
      <c r="E11" s="20"/>
      <c r="F11" s="20">
        <v>43251250</v>
      </c>
      <c r="G11" s="20">
        <v>98231874</v>
      </c>
      <c r="H11" s="20">
        <v>101317199</v>
      </c>
    </row>
    <row r="12" spans="1:8" x14ac:dyDescent="0.25">
      <c r="B12" s="20"/>
      <c r="C12" s="20"/>
      <c r="D12" s="20"/>
      <c r="E12" s="20"/>
      <c r="F12" s="20"/>
    </row>
    <row r="13" spans="1:8" x14ac:dyDescent="0.25">
      <c r="A13" s="36" t="s">
        <v>2</v>
      </c>
      <c r="B13" s="19">
        <f t="shared" ref="B13:H13" si="1">SUM(B14:B17)</f>
        <v>0</v>
      </c>
      <c r="C13" s="19">
        <f t="shared" si="1"/>
        <v>209308053</v>
      </c>
      <c r="D13" s="19">
        <f t="shared" si="1"/>
        <v>228846318</v>
      </c>
      <c r="E13" s="19">
        <f t="shared" si="1"/>
        <v>239366843</v>
      </c>
      <c r="F13" s="19">
        <f t="shared" si="1"/>
        <v>234788472</v>
      </c>
      <c r="G13" s="19">
        <f t="shared" si="1"/>
        <v>230537626</v>
      </c>
      <c r="H13" s="19">
        <f t="shared" si="1"/>
        <v>307406554</v>
      </c>
    </row>
    <row r="14" spans="1:8" x14ac:dyDescent="0.25">
      <c r="A14" s="6" t="s">
        <v>21</v>
      </c>
      <c r="B14" s="20"/>
      <c r="C14" s="20">
        <v>79564436</v>
      </c>
      <c r="D14" s="20">
        <v>80801613</v>
      </c>
      <c r="E14" s="20">
        <v>69497149</v>
      </c>
      <c r="F14" s="20">
        <v>90265699</v>
      </c>
      <c r="G14" s="20">
        <v>83030279</v>
      </c>
      <c r="H14" s="20">
        <v>154876839</v>
      </c>
    </row>
    <row r="15" spans="1:8" x14ac:dyDescent="0.25">
      <c r="A15" s="6" t="s">
        <v>9</v>
      </c>
      <c r="B15" s="20"/>
      <c r="C15" s="20">
        <v>12310700</v>
      </c>
      <c r="D15" s="20">
        <v>12000000</v>
      </c>
      <c r="E15" s="20">
        <v>6000000</v>
      </c>
      <c r="F15" s="20">
        <v>6000000</v>
      </c>
      <c r="G15" s="20">
        <v>7850000</v>
      </c>
      <c r="H15" s="20">
        <v>7850000</v>
      </c>
    </row>
    <row r="16" spans="1:8" x14ac:dyDescent="0.25">
      <c r="A16" s="6" t="s">
        <v>22</v>
      </c>
      <c r="B16" s="20"/>
      <c r="C16" s="20">
        <v>116279408</v>
      </c>
      <c r="D16" s="20">
        <v>134974194</v>
      </c>
      <c r="E16" s="20">
        <v>162830372</v>
      </c>
      <c r="F16" s="20">
        <v>137762123</v>
      </c>
      <c r="G16" s="20">
        <v>117178443</v>
      </c>
      <c r="H16" s="20">
        <v>141243960</v>
      </c>
    </row>
    <row r="17" spans="1:8" x14ac:dyDescent="0.25">
      <c r="A17" s="6" t="s">
        <v>10</v>
      </c>
      <c r="B17" s="20"/>
      <c r="C17" s="20">
        <v>1153509</v>
      </c>
      <c r="D17" s="20">
        <v>1070511</v>
      </c>
      <c r="E17" s="20">
        <v>1039322</v>
      </c>
      <c r="F17" s="20">
        <v>760650</v>
      </c>
      <c r="G17" s="20">
        <v>22478904</v>
      </c>
      <c r="H17" s="20">
        <v>3435755</v>
      </c>
    </row>
    <row r="18" spans="1:8" x14ac:dyDescent="0.25">
      <c r="B18" s="20"/>
      <c r="C18" s="20"/>
      <c r="D18" s="20"/>
      <c r="E18" s="20"/>
      <c r="F18" s="20"/>
    </row>
    <row r="19" spans="1:8" x14ac:dyDescent="0.25">
      <c r="A19" s="3"/>
      <c r="B19" s="19">
        <f t="shared" ref="B19:H19" si="2">SUM(B6,B13)</f>
        <v>0</v>
      </c>
      <c r="C19" s="19">
        <f t="shared" si="2"/>
        <v>375685077</v>
      </c>
      <c r="D19" s="19">
        <f t="shared" si="2"/>
        <v>382122086</v>
      </c>
      <c r="E19" s="19">
        <f t="shared" si="2"/>
        <v>386725777</v>
      </c>
      <c r="F19" s="19">
        <f t="shared" si="2"/>
        <v>401490504</v>
      </c>
      <c r="G19" s="19">
        <f t="shared" si="2"/>
        <v>456602910</v>
      </c>
      <c r="H19" s="19">
        <f t="shared" si="2"/>
        <v>529542650</v>
      </c>
    </row>
    <row r="20" spans="1:8" x14ac:dyDescent="0.25">
      <c r="B20" s="20"/>
      <c r="C20" s="20"/>
      <c r="D20" s="20"/>
      <c r="E20" s="20"/>
      <c r="F20" s="20"/>
    </row>
    <row r="21" spans="1:8" ht="15.75" x14ac:dyDescent="0.25">
      <c r="A21" s="37" t="s">
        <v>41</v>
      </c>
      <c r="B21" s="19"/>
      <c r="C21" s="19"/>
      <c r="D21" s="19"/>
      <c r="E21" s="19"/>
      <c r="F21" s="19"/>
    </row>
    <row r="22" spans="1:8" ht="15.75" x14ac:dyDescent="0.25">
      <c r="A22" s="38" t="s">
        <v>42</v>
      </c>
      <c r="B22" s="20"/>
      <c r="C22" s="20"/>
      <c r="D22" s="20"/>
      <c r="E22" s="20"/>
      <c r="F22" s="20"/>
    </row>
    <row r="23" spans="1:8" x14ac:dyDescent="0.25">
      <c r="A23" s="36" t="s">
        <v>43</v>
      </c>
      <c r="B23" s="19">
        <f t="shared" ref="B23:H23" si="3">SUM(B24:B26)</f>
        <v>0</v>
      </c>
      <c r="C23" s="19">
        <f>SUM(C24:C26)</f>
        <v>173331061</v>
      </c>
      <c r="D23" s="19">
        <f t="shared" si="3"/>
        <v>180732845</v>
      </c>
      <c r="E23" s="19">
        <f t="shared" si="3"/>
        <v>186206673</v>
      </c>
      <c r="F23" s="19">
        <f t="shared" si="3"/>
        <v>207446265</v>
      </c>
      <c r="G23" s="19">
        <f t="shared" si="3"/>
        <v>225101306</v>
      </c>
      <c r="H23" s="19">
        <f t="shared" si="3"/>
        <v>252748091</v>
      </c>
    </row>
    <row r="24" spans="1:8" x14ac:dyDescent="0.25">
      <c r="A24" t="s">
        <v>25</v>
      </c>
      <c r="B24" s="20"/>
      <c r="C24" s="20">
        <v>366063</v>
      </c>
      <c r="D24" s="20">
        <v>161216</v>
      </c>
      <c r="E24" s="20">
        <v>80457</v>
      </c>
      <c r="F24" s="20">
        <v>689369</v>
      </c>
      <c r="G24" s="20">
        <v>1429437</v>
      </c>
      <c r="H24" s="20">
        <v>2962000</v>
      </c>
    </row>
    <row r="25" spans="1:8" x14ac:dyDescent="0.25">
      <c r="A25" t="s">
        <v>80</v>
      </c>
      <c r="B25" s="20"/>
      <c r="C25" s="20">
        <v>160080278</v>
      </c>
      <c r="D25" s="20">
        <v>167304022</v>
      </c>
      <c r="E25" s="20">
        <v>172667523</v>
      </c>
      <c r="F25" s="20">
        <v>191660951</v>
      </c>
      <c r="G25" s="20">
        <v>208350588</v>
      </c>
      <c r="H25" s="20">
        <v>235216094</v>
      </c>
    </row>
    <row r="26" spans="1:8" x14ac:dyDescent="0.25">
      <c r="A26" t="s">
        <v>74</v>
      </c>
      <c r="B26" s="20"/>
      <c r="C26" s="20">
        <v>12884720</v>
      </c>
      <c r="D26" s="20">
        <v>13267607</v>
      </c>
      <c r="E26" s="20">
        <v>13458693</v>
      </c>
      <c r="F26" s="20">
        <v>15095945</v>
      </c>
      <c r="G26" s="20">
        <v>15321281</v>
      </c>
      <c r="H26" s="20">
        <v>14569997</v>
      </c>
    </row>
    <row r="28" spans="1:8" x14ac:dyDescent="0.25">
      <c r="B28" s="20"/>
      <c r="C28" s="20"/>
      <c r="D28" s="20"/>
      <c r="E28" s="20"/>
      <c r="F28" s="20"/>
    </row>
    <row r="29" spans="1:8" x14ac:dyDescent="0.25">
      <c r="A29" s="36" t="s">
        <v>44</v>
      </c>
      <c r="B29" s="19">
        <f t="shared" ref="B29:H29" si="4">SUM(B30:B34)</f>
        <v>0</v>
      </c>
      <c r="C29" s="19">
        <f t="shared" si="4"/>
        <v>6149852</v>
      </c>
      <c r="D29" s="19">
        <f t="shared" si="4"/>
        <v>4063867</v>
      </c>
      <c r="E29" s="19">
        <f t="shared" si="4"/>
        <v>2635630</v>
      </c>
      <c r="F29" s="19">
        <f t="shared" si="4"/>
        <v>17724415</v>
      </c>
      <c r="G29" s="19">
        <f t="shared" si="4"/>
        <v>31642727</v>
      </c>
      <c r="H29" s="19">
        <f t="shared" si="4"/>
        <v>43920976</v>
      </c>
    </row>
    <row r="30" spans="1:8" x14ac:dyDescent="0.25">
      <c r="A30" s="6" t="s">
        <v>26</v>
      </c>
      <c r="B30" s="20"/>
      <c r="C30" s="20">
        <v>99400</v>
      </c>
      <c r="D30" s="20">
        <v>75200</v>
      </c>
      <c r="E30" s="20">
        <v>75200</v>
      </c>
      <c r="F30" s="20">
        <v>131075</v>
      </c>
      <c r="G30" s="20">
        <v>167200</v>
      </c>
      <c r="H30" s="20">
        <v>883879</v>
      </c>
    </row>
    <row r="31" spans="1:8" x14ac:dyDescent="0.25">
      <c r="A31" s="6" t="s">
        <v>27</v>
      </c>
      <c r="B31" s="20"/>
      <c r="C31" s="20">
        <v>1439522</v>
      </c>
      <c r="D31" s="20">
        <v>914707</v>
      </c>
      <c r="E31" s="20">
        <v>486470</v>
      </c>
      <c r="F31" s="20">
        <v>423435</v>
      </c>
      <c r="G31" s="20">
        <v>910709</v>
      </c>
      <c r="H31" s="20">
        <v>1109512</v>
      </c>
    </row>
    <row r="32" spans="1:8" x14ac:dyDescent="0.25">
      <c r="A32" s="6" t="s">
        <v>75</v>
      </c>
      <c r="B32" s="20"/>
      <c r="C32" s="20"/>
      <c r="D32" s="20"/>
      <c r="E32" s="20"/>
      <c r="F32" s="20"/>
      <c r="G32" s="20">
        <v>10000000</v>
      </c>
      <c r="H32" s="20">
        <v>15000000</v>
      </c>
    </row>
    <row r="33" spans="1:8" x14ac:dyDescent="0.25">
      <c r="A33" s="6" t="s">
        <v>28</v>
      </c>
      <c r="B33" s="20"/>
      <c r="C33" s="20">
        <v>4610930</v>
      </c>
      <c r="D33" s="20">
        <v>3073960</v>
      </c>
      <c r="E33" s="20">
        <v>2073960</v>
      </c>
      <c r="F33" s="20">
        <v>2073960</v>
      </c>
      <c r="G33" s="20">
        <v>2073960</v>
      </c>
      <c r="H33" s="20">
        <v>2080960</v>
      </c>
    </row>
    <row r="34" spans="1:8" x14ac:dyDescent="0.25">
      <c r="A34" s="6" t="s">
        <v>76</v>
      </c>
      <c r="B34" s="20"/>
      <c r="C34" s="20"/>
      <c r="D34" s="20"/>
      <c r="E34" s="20"/>
      <c r="F34" s="20">
        <v>15095945</v>
      </c>
      <c r="G34" s="20">
        <v>18490858</v>
      </c>
      <c r="H34" s="20">
        <v>24846625</v>
      </c>
    </row>
    <row r="35" spans="1:8" x14ac:dyDescent="0.25">
      <c r="B35" s="20"/>
      <c r="C35" s="20"/>
      <c r="D35" s="20"/>
      <c r="E35" s="20"/>
      <c r="F35" s="20"/>
    </row>
    <row r="36" spans="1:8" x14ac:dyDescent="0.25">
      <c r="A36" s="3"/>
      <c r="B36" s="19">
        <f t="shared" ref="B36:H36" si="5">SUM(B23,B29)</f>
        <v>0</v>
      </c>
      <c r="C36" s="19">
        <f t="shared" si="5"/>
        <v>179480913</v>
      </c>
      <c r="D36" s="19">
        <f t="shared" si="5"/>
        <v>184796712</v>
      </c>
      <c r="E36" s="19">
        <f t="shared" si="5"/>
        <v>188842303</v>
      </c>
      <c r="F36" s="19">
        <f t="shared" si="5"/>
        <v>225170680</v>
      </c>
      <c r="G36" s="19">
        <f t="shared" si="5"/>
        <v>256744033</v>
      </c>
      <c r="H36" s="19">
        <f t="shared" si="5"/>
        <v>296669067</v>
      </c>
    </row>
    <row r="37" spans="1:8" x14ac:dyDescent="0.25">
      <c r="A37" s="3"/>
      <c r="B37" s="19"/>
      <c r="C37" s="19"/>
      <c r="D37" s="19"/>
      <c r="E37" s="19"/>
      <c r="F37" s="19"/>
      <c r="G37" s="19"/>
      <c r="H37" s="19"/>
    </row>
    <row r="38" spans="1:8" x14ac:dyDescent="0.25">
      <c r="A38" s="36" t="s">
        <v>45</v>
      </c>
      <c r="B38" s="19">
        <f t="shared" ref="B38:E38" si="6">SUM(B39:B43)</f>
        <v>0</v>
      </c>
      <c r="C38" s="19">
        <f t="shared" si="6"/>
        <v>196204164</v>
      </c>
      <c r="D38" s="19">
        <f t="shared" si="6"/>
        <v>197325374</v>
      </c>
      <c r="E38" s="19">
        <f t="shared" si="6"/>
        <v>197883474</v>
      </c>
      <c r="F38" s="19">
        <f>SUM(F39:F43)</f>
        <v>176820009</v>
      </c>
      <c r="G38" s="19">
        <f>SUM(G39:G43)</f>
        <v>199858877</v>
      </c>
      <c r="H38" s="19">
        <f>SUM(H39:H43)</f>
        <v>232873584</v>
      </c>
    </row>
    <row r="39" spans="1:8" x14ac:dyDescent="0.25">
      <c r="A39" t="s">
        <v>6</v>
      </c>
      <c r="B39" s="20"/>
      <c r="C39" s="20">
        <v>98475300</v>
      </c>
      <c r="D39" s="20">
        <v>103399060</v>
      </c>
      <c r="E39" s="20">
        <v>103399060</v>
      </c>
      <c r="F39" s="20">
        <v>103399060</v>
      </c>
      <c r="G39" s="20">
        <v>113738960</v>
      </c>
      <c r="H39" s="20">
        <v>130799800</v>
      </c>
    </row>
    <row r="40" spans="1:8" x14ac:dyDescent="0.25">
      <c r="A40" t="s">
        <v>23</v>
      </c>
      <c r="B40" s="20"/>
      <c r="C40" s="20">
        <v>6476131</v>
      </c>
      <c r="D40" s="20">
        <v>6476131</v>
      </c>
      <c r="E40" s="20">
        <v>6476131</v>
      </c>
      <c r="F40" s="20">
        <v>6476131</v>
      </c>
      <c r="G40" s="20">
        <v>6476131</v>
      </c>
      <c r="H40" s="20">
        <v>6476131</v>
      </c>
    </row>
    <row r="41" spans="1:8" x14ac:dyDescent="0.25">
      <c r="A41" t="s">
        <v>24</v>
      </c>
      <c r="B41" s="20"/>
      <c r="C41" s="20">
        <v>87065108</v>
      </c>
      <c r="D41" s="20">
        <v>87065108</v>
      </c>
      <c r="E41" s="20">
        <v>87065108</v>
      </c>
      <c r="F41" s="20"/>
    </row>
    <row r="42" spans="1:8" x14ac:dyDescent="0.25">
      <c r="A42" t="s">
        <v>35</v>
      </c>
      <c r="B42" s="20"/>
      <c r="C42" s="20"/>
      <c r="D42" s="20"/>
      <c r="E42" s="20"/>
      <c r="F42" s="20">
        <v>68601380</v>
      </c>
      <c r="G42">
        <v>67745631</v>
      </c>
      <c r="H42">
        <v>66865432</v>
      </c>
    </row>
    <row r="43" spans="1:8" x14ac:dyDescent="0.25">
      <c r="A43" t="s">
        <v>8</v>
      </c>
      <c r="B43" s="20"/>
      <c r="C43" s="20">
        <v>4187625</v>
      </c>
      <c r="D43" s="20">
        <v>385075</v>
      </c>
      <c r="E43" s="20">
        <v>943175</v>
      </c>
      <c r="F43" s="20">
        <v>-1656562</v>
      </c>
      <c r="G43" s="20">
        <v>11898155</v>
      </c>
      <c r="H43" s="20">
        <v>28732221</v>
      </c>
    </row>
    <row r="44" spans="1:8" x14ac:dyDescent="0.25">
      <c r="A44" s="3"/>
      <c r="B44" s="20"/>
      <c r="C44" s="21"/>
      <c r="D44" s="21"/>
      <c r="E44" s="21"/>
      <c r="F44" s="20"/>
    </row>
    <row r="45" spans="1:8" x14ac:dyDescent="0.25">
      <c r="A45" s="3"/>
      <c r="B45" s="19">
        <f t="shared" ref="B45:H45" si="7">SUM(B38,B36)</f>
        <v>0</v>
      </c>
      <c r="C45" s="19">
        <f t="shared" si="7"/>
        <v>375685077</v>
      </c>
      <c r="D45" s="19">
        <f t="shared" si="7"/>
        <v>382122086</v>
      </c>
      <c r="E45" s="19">
        <f t="shared" si="7"/>
        <v>386725777</v>
      </c>
      <c r="F45" s="19">
        <f t="shared" si="7"/>
        <v>401990689</v>
      </c>
      <c r="G45" s="19">
        <f t="shared" si="7"/>
        <v>456602910</v>
      </c>
      <c r="H45" s="19">
        <f t="shared" si="7"/>
        <v>529542651</v>
      </c>
    </row>
    <row r="46" spans="1:8" x14ac:dyDescent="0.25">
      <c r="B46" s="1"/>
      <c r="C46" s="10"/>
      <c r="D46" s="10"/>
      <c r="E46" s="10"/>
      <c r="F46" s="1"/>
    </row>
    <row r="47" spans="1:8" x14ac:dyDescent="0.25">
      <c r="A47" s="39" t="s">
        <v>46</v>
      </c>
      <c r="B47" s="11" t="e">
        <f t="shared" ref="B47:G47" si="8">B38/(B39/10)</f>
        <v>#DIV/0!</v>
      </c>
      <c r="C47" s="11">
        <f t="shared" si="8"/>
        <v>19.924200687888231</v>
      </c>
      <c r="D47" s="11">
        <f t="shared" si="8"/>
        <v>19.083865365894042</v>
      </c>
      <c r="E47" s="11">
        <f t="shared" si="8"/>
        <v>19.137840711511306</v>
      </c>
      <c r="F47" s="11">
        <f t="shared" si="8"/>
        <v>17.100736602441067</v>
      </c>
      <c r="G47" s="11">
        <f t="shared" si="8"/>
        <v>17.571716586823019</v>
      </c>
      <c r="H47" s="11">
        <f t="shared" ref="H47" si="9">H38/(H39/10)</f>
        <v>17.803818048651451</v>
      </c>
    </row>
    <row r="48" spans="1:8" x14ac:dyDescent="0.25">
      <c r="A48" s="39" t="s">
        <v>47</v>
      </c>
      <c r="B48" s="5">
        <f>B39/10</f>
        <v>0</v>
      </c>
      <c r="C48" s="5">
        <f t="shared" ref="C48:G48" si="10">C39/10</f>
        <v>9847530</v>
      </c>
      <c r="D48" s="5">
        <f t="shared" si="10"/>
        <v>10339906</v>
      </c>
      <c r="E48" s="5">
        <f t="shared" si="10"/>
        <v>10339906</v>
      </c>
      <c r="F48" s="5">
        <f t="shared" si="10"/>
        <v>10339906</v>
      </c>
      <c r="G48" s="5">
        <f t="shared" si="10"/>
        <v>11373896</v>
      </c>
      <c r="H48" s="5">
        <f t="shared" ref="H48" si="11">H39/10</f>
        <v>13079980</v>
      </c>
    </row>
    <row r="49" spans="2:8" x14ac:dyDescent="0.25">
      <c r="B49" s="3"/>
      <c r="C49" s="3"/>
      <c r="D49" s="3"/>
      <c r="E49" s="3"/>
    </row>
    <row r="50" spans="2:8" x14ac:dyDescent="0.25">
      <c r="B50" s="5"/>
      <c r="C50" s="5"/>
      <c r="D50" s="5"/>
      <c r="E50" s="5"/>
      <c r="F50" s="5"/>
      <c r="G50" s="30"/>
      <c r="H50" s="30"/>
    </row>
    <row r="51" spans="2:8" x14ac:dyDescent="0.25">
      <c r="E51" s="1"/>
    </row>
    <row r="52" spans="2:8" x14ac:dyDescent="0.25">
      <c r="B52" s="11"/>
      <c r="C52" s="3"/>
      <c r="D52" s="3"/>
      <c r="E52" s="3"/>
      <c r="F52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9"/>
  <sheetViews>
    <sheetView workbookViewId="0">
      <pane xSplit="1" ySplit="5" topLeftCell="B12" activePane="bottomRight" state="frozen"/>
      <selection pane="topRight" activeCell="B1" sqref="B1"/>
      <selection pane="bottomLeft" activeCell="A6" sqref="A6"/>
      <selection pane="bottomRight" activeCell="J22" sqref="J22"/>
    </sheetView>
  </sheetViews>
  <sheetFormatPr defaultRowHeight="15" x14ac:dyDescent="0.25"/>
  <cols>
    <col min="1" max="1" width="36.5703125" bestFit="1" customWidth="1"/>
    <col min="2" max="2" width="14.7109375" bestFit="1" customWidth="1"/>
    <col min="3" max="3" width="15.28515625" bestFit="1" customWidth="1"/>
    <col min="4" max="4" width="14.5703125" customWidth="1"/>
    <col min="5" max="5" width="14.7109375" bestFit="1" customWidth="1"/>
    <col min="6" max="8" width="15.28515625" bestFit="1" customWidth="1"/>
    <col min="9" max="9" width="13.5703125" bestFit="1" customWidth="1"/>
  </cols>
  <sheetData>
    <row r="1" spans="1:9" ht="15.75" x14ac:dyDescent="0.25">
      <c r="A1" s="4" t="s">
        <v>16</v>
      </c>
    </row>
    <row r="2" spans="1:9" ht="15.75" x14ac:dyDescent="0.25">
      <c r="A2" s="4" t="s">
        <v>48</v>
      </c>
      <c r="B2" s="4"/>
      <c r="C2" s="17"/>
      <c r="D2" s="17"/>
      <c r="E2" s="17"/>
      <c r="F2" s="17"/>
    </row>
    <row r="3" spans="1:9" ht="15.75" x14ac:dyDescent="0.25">
      <c r="A3" s="4" t="s">
        <v>40</v>
      </c>
      <c r="B3" s="4"/>
      <c r="C3" s="17"/>
      <c r="D3" s="17"/>
      <c r="E3" s="17"/>
      <c r="F3" s="17"/>
    </row>
    <row r="4" spans="1:9" ht="15.75" x14ac:dyDescent="0.25">
      <c r="B4" s="4"/>
      <c r="C4" s="4"/>
      <c r="D4" s="4"/>
      <c r="E4" s="15"/>
      <c r="F4" s="2"/>
    </row>
    <row r="5" spans="1:9" ht="15.75" x14ac:dyDescent="0.25">
      <c r="A5" s="4"/>
      <c r="B5" s="34">
        <v>2013</v>
      </c>
      <c r="C5" s="34">
        <v>2014</v>
      </c>
      <c r="D5" s="34">
        <v>2015</v>
      </c>
      <c r="E5" s="34">
        <v>2016</v>
      </c>
      <c r="F5" s="34">
        <v>2017</v>
      </c>
      <c r="G5" s="34">
        <v>2018</v>
      </c>
      <c r="H5" s="34">
        <v>2019</v>
      </c>
      <c r="I5" s="16"/>
    </row>
    <row r="6" spans="1:9" x14ac:dyDescent="0.25">
      <c r="A6" s="39" t="s">
        <v>49</v>
      </c>
      <c r="B6" s="20">
        <v>0</v>
      </c>
      <c r="C6" s="20">
        <v>119352876</v>
      </c>
      <c r="D6" s="20">
        <v>80696830</v>
      </c>
      <c r="E6" s="20">
        <v>40348415</v>
      </c>
      <c r="F6" s="20">
        <v>101221172</v>
      </c>
      <c r="G6" s="20">
        <v>150779610</v>
      </c>
      <c r="H6" s="20">
        <v>299776900</v>
      </c>
      <c r="I6" s="1"/>
    </row>
    <row r="7" spans="1:9" x14ac:dyDescent="0.25">
      <c r="A7" t="s">
        <v>50</v>
      </c>
      <c r="B7" s="20"/>
      <c r="C7" s="20">
        <v>87180294</v>
      </c>
      <c r="D7" s="20">
        <v>61490873</v>
      </c>
      <c r="E7" s="20">
        <v>30745437</v>
      </c>
      <c r="F7" s="20">
        <v>62950658</v>
      </c>
      <c r="G7" s="20">
        <v>93268441</v>
      </c>
      <c r="H7" s="20">
        <v>208710426</v>
      </c>
      <c r="I7" s="1"/>
    </row>
    <row r="8" spans="1:9" x14ac:dyDescent="0.25">
      <c r="A8" s="39" t="s">
        <v>3</v>
      </c>
      <c r="B8" s="22">
        <f t="shared" ref="B8:H8" si="0">B6-B7</f>
        <v>0</v>
      </c>
      <c r="C8" s="22">
        <f t="shared" si="0"/>
        <v>32172582</v>
      </c>
      <c r="D8" s="22">
        <f t="shared" si="0"/>
        <v>19205957</v>
      </c>
      <c r="E8" s="22">
        <f t="shared" si="0"/>
        <v>9602978</v>
      </c>
      <c r="F8" s="22">
        <f t="shared" si="0"/>
        <v>38270514</v>
      </c>
      <c r="G8" s="22">
        <f t="shared" si="0"/>
        <v>57511169</v>
      </c>
      <c r="H8" s="22">
        <f t="shared" si="0"/>
        <v>91066474</v>
      </c>
      <c r="I8" s="5"/>
    </row>
    <row r="9" spans="1:9" x14ac:dyDescent="0.25">
      <c r="B9" s="19"/>
      <c r="C9" s="19"/>
      <c r="D9" s="19"/>
      <c r="E9" s="19"/>
      <c r="F9" s="23"/>
      <c r="G9" s="5"/>
      <c r="H9" s="5"/>
      <c r="I9" s="5"/>
    </row>
    <row r="10" spans="1:9" x14ac:dyDescent="0.25">
      <c r="A10" s="39" t="s">
        <v>51</v>
      </c>
      <c r="B10" s="24">
        <f t="shared" ref="B10" si="1">SUM(B11:B12)</f>
        <v>0</v>
      </c>
      <c r="C10" s="24">
        <f>SUM(C11:C13)</f>
        <v>23772550</v>
      </c>
      <c r="D10" s="24">
        <f t="shared" ref="D10:H10" si="2">SUM(D11:D13)</f>
        <v>13750116</v>
      </c>
      <c r="E10" s="24">
        <f t="shared" si="2"/>
        <v>6875073</v>
      </c>
      <c r="F10" s="24">
        <f t="shared" si="2"/>
        <v>24934774</v>
      </c>
      <c r="G10" s="24">
        <f t="shared" si="2"/>
        <v>29004105</v>
      </c>
      <c r="H10" s="24">
        <f t="shared" si="2"/>
        <v>37629679</v>
      </c>
      <c r="I10" s="1"/>
    </row>
    <row r="11" spans="1:9" x14ac:dyDescent="0.25">
      <c r="A11" s="6" t="s">
        <v>13</v>
      </c>
      <c r="B11" s="21"/>
      <c r="C11" s="21">
        <v>5547015</v>
      </c>
      <c r="D11" s="21">
        <v>4505500</v>
      </c>
      <c r="E11" s="21">
        <v>1985406</v>
      </c>
      <c r="F11" s="21">
        <v>4591373</v>
      </c>
      <c r="G11" s="21">
        <v>5546577</v>
      </c>
      <c r="H11" s="21">
        <v>9299186</v>
      </c>
      <c r="I11" s="1"/>
    </row>
    <row r="12" spans="1:9" x14ac:dyDescent="0.25">
      <c r="A12" s="6" t="s">
        <v>14</v>
      </c>
      <c r="B12" s="21"/>
      <c r="C12" s="21">
        <v>1620196</v>
      </c>
      <c r="D12" s="21">
        <v>1709683</v>
      </c>
      <c r="E12" s="21">
        <v>604842</v>
      </c>
      <c r="F12" s="21">
        <v>1349973</v>
      </c>
      <c r="G12" s="21">
        <v>1767891</v>
      </c>
      <c r="H12" s="21">
        <v>1464987</v>
      </c>
      <c r="I12" s="1"/>
    </row>
    <row r="13" spans="1:9" x14ac:dyDescent="0.25">
      <c r="A13" s="6" t="s">
        <v>5</v>
      </c>
      <c r="B13" s="25"/>
      <c r="C13" s="25">
        <v>16605339</v>
      </c>
      <c r="D13" s="25">
        <v>7534933</v>
      </c>
      <c r="E13" s="25">
        <v>4284825</v>
      </c>
      <c r="F13" s="25">
        <v>18993428</v>
      </c>
      <c r="G13" s="32">
        <v>21689637</v>
      </c>
      <c r="H13" s="32">
        <v>26865506</v>
      </c>
      <c r="I13" s="1"/>
    </row>
    <row r="14" spans="1:9" x14ac:dyDescent="0.25">
      <c r="A14" s="39" t="s">
        <v>4</v>
      </c>
      <c r="B14" s="22">
        <f t="shared" ref="B14:H14" si="3">B8-B10</f>
        <v>0</v>
      </c>
      <c r="C14" s="22">
        <f t="shared" si="3"/>
        <v>8400032</v>
      </c>
      <c r="D14" s="22">
        <f t="shared" si="3"/>
        <v>5455841</v>
      </c>
      <c r="E14" s="22">
        <f t="shared" si="3"/>
        <v>2727905</v>
      </c>
      <c r="F14" s="22">
        <f t="shared" si="3"/>
        <v>13335740</v>
      </c>
      <c r="G14" s="22">
        <f t="shared" si="3"/>
        <v>28507064</v>
      </c>
      <c r="H14" s="22">
        <f t="shared" si="3"/>
        <v>53436795</v>
      </c>
      <c r="I14" s="8"/>
    </row>
    <row r="15" spans="1:9" x14ac:dyDescent="0.25">
      <c r="A15" s="40" t="s">
        <v>52</v>
      </c>
      <c r="B15" s="23"/>
      <c r="C15" s="23"/>
      <c r="D15" s="23"/>
      <c r="E15" s="23"/>
      <c r="F15" s="23"/>
      <c r="G15" s="23"/>
      <c r="H15" s="23"/>
      <c r="I15" s="8"/>
    </row>
    <row r="16" spans="1:9" x14ac:dyDescent="0.25">
      <c r="A16" t="s">
        <v>53</v>
      </c>
      <c r="B16" s="25"/>
      <c r="C16" s="25">
        <v>57000</v>
      </c>
      <c r="D16" s="25">
        <v>40000</v>
      </c>
      <c r="E16" s="25">
        <v>17000</v>
      </c>
      <c r="F16" s="25">
        <v>451648</v>
      </c>
      <c r="G16" s="32">
        <v>81675</v>
      </c>
      <c r="H16" s="32">
        <v>85450</v>
      </c>
      <c r="I16" s="1"/>
    </row>
    <row r="17" spans="1:9" x14ac:dyDescent="0.25">
      <c r="A17" s="39" t="s">
        <v>54</v>
      </c>
      <c r="B17" s="22">
        <f>B14-B13+B16</f>
        <v>0</v>
      </c>
      <c r="C17" s="22">
        <f>C14+C16</f>
        <v>8457032</v>
      </c>
      <c r="D17" s="22">
        <f t="shared" ref="D17:H17" si="4">D14+D16</f>
        <v>5495841</v>
      </c>
      <c r="E17" s="22">
        <f t="shared" si="4"/>
        <v>2744905</v>
      </c>
      <c r="F17" s="22">
        <f t="shared" si="4"/>
        <v>13787388</v>
      </c>
      <c r="G17" s="22">
        <f t="shared" si="4"/>
        <v>28588739</v>
      </c>
      <c r="H17" s="22">
        <f t="shared" si="4"/>
        <v>53522245</v>
      </c>
      <c r="I17" s="8"/>
    </row>
    <row r="18" spans="1:9" x14ac:dyDescent="0.25">
      <c r="A18" s="6" t="s">
        <v>29</v>
      </c>
      <c r="B18" s="25"/>
      <c r="C18" s="25">
        <v>1135764</v>
      </c>
      <c r="D18" s="25">
        <v>2271528</v>
      </c>
      <c r="E18" s="25">
        <v>1135762</v>
      </c>
      <c r="F18" s="25">
        <v>0</v>
      </c>
      <c r="G18" s="8"/>
      <c r="H18" s="8"/>
      <c r="I18" s="8"/>
    </row>
    <row r="19" spans="1:9" x14ac:dyDescent="0.25">
      <c r="A19" s="6" t="s">
        <v>7</v>
      </c>
      <c r="B19" s="25"/>
      <c r="C19" s="25">
        <v>366063</v>
      </c>
      <c r="D19" s="25">
        <v>161216</v>
      </c>
      <c r="E19" s="25">
        <v>80457</v>
      </c>
      <c r="F19" s="25">
        <v>689369</v>
      </c>
      <c r="G19" s="33">
        <v>1429437</v>
      </c>
      <c r="H19" s="33">
        <v>2676112</v>
      </c>
      <c r="I19" s="8"/>
    </row>
    <row r="20" spans="1:9" x14ac:dyDescent="0.25">
      <c r="A20" s="39" t="s">
        <v>55</v>
      </c>
      <c r="B20" s="23">
        <f t="shared" ref="B20:H22" si="5">B17-B18-B19</f>
        <v>0</v>
      </c>
      <c r="C20" s="23">
        <f t="shared" si="5"/>
        <v>6955205</v>
      </c>
      <c r="D20" s="23">
        <f t="shared" si="5"/>
        <v>3063097</v>
      </c>
      <c r="E20" s="23">
        <f t="shared" si="5"/>
        <v>1528686</v>
      </c>
      <c r="F20" s="23">
        <f t="shared" si="5"/>
        <v>13098019</v>
      </c>
      <c r="G20" s="23">
        <f t="shared" si="5"/>
        <v>27159302</v>
      </c>
      <c r="H20" s="23">
        <f t="shared" si="5"/>
        <v>50846133</v>
      </c>
      <c r="I20" s="8"/>
    </row>
    <row r="21" spans="1:9" x14ac:dyDescent="0.25">
      <c r="A21" s="36" t="s">
        <v>56</v>
      </c>
      <c r="B21" s="23"/>
      <c r="C21" s="23">
        <f>SUM(C22:C23)</f>
        <v>1304101</v>
      </c>
      <c r="D21" s="23">
        <f t="shared" ref="D21:H21" si="6">SUM(D22:D23)</f>
        <v>382887</v>
      </c>
      <c r="E21" s="23">
        <f t="shared" si="6"/>
        <v>191086</v>
      </c>
      <c r="F21" s="23">
        <f t="shared" si="6"/>
        <v>1637252</v>
      </c>
      <c r="G21" s="23">
        <f t="shared" si="6"/>
        <v>4242684</v>
      </c>
      <c r="H21" s="23">
        <f t="shared" si="6"/>
        <v>5604482</v>
      </c>
      <c r="I21" s="8"/>
    </row>
    <row r="22" spans="1:9" x14ac:dyDescent="0.25">
      <c r="A22" s="41" t="s">
        <v>77</v>
      </c>
      <c r="B22" s="23">
        <f t="shared" si="5"/>
        <v>0</v>
      </c>
      <c r="C22" s="42">
        <v>1304101</v>
      </c>
      <c r="D22" s="42">
        <v>382887</v>
      </c>
      <c r="E22" s="42">
        <v>191086</v>
      </c>
      <c r="F22" s="42">
        <v>1637252</v>
      </c>
      <c r="G22" s="43">
        <v>3394913</v>
      </c>
      <c r="H22" s="43">
        <v>6355767</v>
      </c>
    </row>
    <row r="23" spans="1:9" x14ac:dyDescent="0.25">
      <c r="A23" s="41" t="s">
        <v>78</v>
      </c>
      <c r="B23" s="23"/>
      <c r="C23" s="42"/>
      <c r="D23" s="42"/>
      <c r="E23" s="42"/>
      <c r="F23" s="42"/>
      <c r="G23" s="43">
        <v>847771</v>
      </c>
      <c r="H23" s="43">
        <v>-751285</v>
      </c>
    </row>
    <row r="24" spans="1:9" x14ac:dyDescent="0.25">
      <c r="A24" s="14"/>
      <c r="B24" s="25"/>
      <c r="C24" s="25"/>
      <c r="D24" s="25"/>
      <c r="E24" s="25"/>
      <c r="F24" s="25"/>
    </row>
    <row r="25" spans="1:9" x14ac:dyDescent="0.25">
      <c r="A25" s="39" t="s">
        <v>57</v>
      </c>
      <c r="B25" s="26">
        <f t="shared" ref="B25" si="7">B20-B22</f>
        <v>0</v>
      </c>
      <c r="C25" s="26">
        <f>C20-C21</f>
        <v>5651104</v>
      </c>
      <c r="D25" s="26">
        <f t="shared" ref="D25:H25" si="8">D20-D21</f>
        <v>2680210</v>
      </c>
      <c r="E25" s="26">
        <f t="shared" si="8"/>
        <v>1337600</v>
      </c>
      <c r="F25" s="26">
        <f t="shared" si="8"/>
        <v>11460767</v>
      </c>
      <c r="G25" s="26">
        <f t="shared" si="8"/>
        <v>22916618</v>
      </c>
      <c r="H25" s="26">
        <f t="shared" si="8"/>
        <v>45241651</v>
      </c>
      <c r="I25" s="8"/>
    </row>
    <row r="26" spans="1:9" x14ac:dyDescent="0.25">
      <c r="A26" s="3"/>
      <c r="B26" s="23"/>
      <c r="C26" s="23"/>
      <c r="D26" s="23"/>
      <c r="E26" s="23"/>
      <c r="F26" s="23"/>
    </row>
    <row r="27" spans="1:9" x14ac:dyDescent="0.25">
      <c r="A27" s="39" t="s">
        <v>58</v>
      </c>
      <c r="B27" s="2" t="e">
        <f>B25/('1'!B39/10)</f>
        <v>#DIV/0!</v>
      </c>
      <c r="C27" s="18">
        <f>C25/('1'!C39/10)</f>
        <v>0.57386004409227487</v>
      </c>
      <c r="D27" s="18">
        <f>D25/('1'!D39/10)</f>
        <v>0.2592102868246578</v>
      </c>
      <c r="E27" s="18">
        <f>E25/('1'!E39/10)</f>
        <v>0.12936287815382461</v>
      </c>
      <c r="F27" s="18">
        <f>F25/('1'!F39/10)</f>
        <v>1.1084014690268944</v>
      </c>
      <c r="G27" s="18">
        <f>G25/('1'!G39/10)</f>
        <v>2.0148432867682278</v>
      </c>
      <c r="H27" s="18">
        <f>H25/('1'!H39/10)</f>
        <v>3.4588471083289116</v>
      </c>
    </row>
    <row r="28" spans="1:9" x14ac:dyDescent="0.25">
      <c r="A28" s="40" t="s">
        <v>59</v>
      </c>
      <c r="B28">
        <v>0</v>
      </c>
      <c r="C28">
        <v>9847530</v>
      </c>
      <c r="D28">
        <v>10339906</v>
      </c>
      <c r="E28">
        <v>10339906</v>
      </c>
      <c r="F28">
        <v>10339906</v>
      </c>
      <c r="G28">
        <v>11373896</v>
      </c>
      <c r="H28">
        <v>11373897</v>
      </c>
    </row>
    <row r="49" spans="1:1" x14ac:dyDescent="0.25">
      <c r="A49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9"/>
  <sheetViews>
    <sheetView tabSelected="1" zoomScaleNormal="100" workbookViewId="0">
      <pane xSplit="1" ySplit="5" topLeftCell="B18" activePane="bottomRight" state="frozen"/>
      <selection pane="topRight" activeCell="B1" sqref="B1"/>
      <selection pane="bottomLeft" activeCell="A6" sqref="A6"/>
      <selection pane="bottomRight" activeCell="E32" sqref="E32"/>
    </sheetView>
  </sheetViews>
  <sheetFormatPr defaultRowHeight="15" x14ac:dyDescent="0.25"/>
  <cols>
    <col min="1" max="1" width="62.7109375" customWidth="1"/>
    <col min="2" max="2" width="14.7109375" bestFit="1" customWidth="1"/>
    <col min="3" max="4" width="14.42578125" customWidth="1"/>
    <col min="5" max="5" width="15" bestFit="1" customWidth="1"/>
    <col min="6" max="8" width="15.28515625" bestFit="1" customWidth="1"/>
  </cols>
  <sheetData>
    <row r="1" spans="1:8" ht="15.75" x14ac:dyDescent="0.25">
      <c r="A1" s="4" t="s">
        <v>16</v>
      </c>
    </row>
    <row r="2" spans="1:8" ht="15.75" x14ac:dyDescent="0.25">
      <c r="A2" s="4" t="s">
        <v>60</v>
      </c>
      <c r="B2" s="4"/>
      <c r="C2" s="4"/>
      <c r="D2" s="4"/>
      <c r="E2" s="12"/>
      <c r="F2" s="2"/>
    </row>
    <row r="3" spans="1:8" ht="15.75" x14ac:dyDescent="0.25">
      <c r="A3" s="4" t="s">
        <v>40</v>
      </c>
      <c r="B3" s="4"/>
      <c r="C3" s="4"/>
      <c r="D3" s="4"/>
      <c r="E3" s="13"/>
      <c r="F3" s="13"/>
    </row>
    <row r="4" spans="1:8" ht="15.75" x14ac:dyDescent="0.25">
      <c r="B4" s="4"/>
      <c r="C4" s="4"/>
      <c r="D4" s="4"/>
      <c r="E4" s="12"/>
      <c r="F4" s="2"/>
    </row>
    <row r="5" spans="1:8" ht="15.75" x14ac:dyDescent="0.25">
      <c r="A5" s="4"/>
      <c r="B5" s="34">
        <v>2013</v>
      </c>
      <c r="C5" s="34">
        <v>2014</v>
      </c>
      <c r="D5" s="34">
        <v>2015</v>
      </c>
      <c r="E5" s="34">
        <v>2016</v>
      </c>
      <c r="F5" s="34">
        <v>2017</v>
      </c>
      <c r="G5" s="34">
        <v>2018</v>
      </c>
      <c r="H5" s="34">
        <v>2019</v>
      </c>
    </row>
    <row r="6" spans="1:8" x14ac:dyDescent="0.25">
      <c r="A6" s="39" t="s">
        <v>61</v>
      </c>
      <c r="B6" s="20"/>
      <c r="C6" s="20"/>
      <c r="D6" s="20"/>
      <c r="E6" s="20"/>
      <c r="F6" s="20"/>
    </row>
    <row r="7" spans="1:8" x14ac:dyDescent="0.25">
      <c r="A7" t="s">
        <v>15</v>
      </c>
      <c r="B7" s="20">
        <v>0</v>
      </c>
      <c r="C7" s="20">
        <v>120236343</v>
      </c>
      <c r="D7" s="20">
        <v>62042044</v>
      </c>
      <c r="E7" s="20">
        <v>12509237</v>
      </c>
      <c r="F7" s="20">
        <v>126340171</v>
      </c>
      <c r="G7" s="20">
        <f>171363290+81675</f>
        <v>171444965</v>
      </c>
      <c r="H7" s="20">
        <v>275711383</v>
      </c>
    </row>
    <row r="8" spans="1:8" x14ac:dyDescent="0.25">
      <c r="A8" t="s">
        <v>79</v>
      </c>
      <c r="B8" s="20"/>
      <c r="C8" s="20"/>
      <c r="D8" s="20"/>
      <c r="E8" s="20"/>
      <c r="F8" s="20"/>
      <c r="G8" s="20"/>
      <c r="H8" s="20">
        <v>85450</v>
      </c>
    </row>
    <row r="9" spans="1:8" x14ac:dyDescent="0.25">
      <c r="A9" s="6" t="s">
        <v>12</v>
      </c>
      <c r="B9" s="20">
        <v>0</v>
      </c>
      <c r="C9" s="20">
        <v>-118975158</v>
      </c>
      <c r="D9" s="20">
        <v>-61813853</v>
      </c>
      <c r="E9" s="20">
        <v>-17592738</v>
      </c>
      <c r="F9" s="20">
        <v>-83867593</v>
      </c>
      <c r="G9" s="20">
        <v>-88930587</v>
      </c>
      <c r="H9" s="20">
        <v>-296500057</v>
      </c>
    </row>
    <row r="10" spans="1:8" x14ac:dyDescent="0.25">
      <c r="A10" s="3"/>
      <c r="B10" s="22">
        <f t="shared" ref="B10:H10" si="0">SUM(B7:B9)</f>
        <v>0</v>
      </c>
      <c r="C10" s="22">
        <f t="shared" si="0"/>
        <v>1261185</v>
      </c>
      <c r="D10" s="22">
        <f t="shared" si="0"/>
        <v>228191</v>
      </c>
      <c r="E10" s="22">
        <f t="shared" si="0"/>
        <v>-5083501</v>
      </c>
      <c r="F10" s="22">
        <f t="shared" si="0"/>
        <v>42472578</v>
      </c>
      <c r="G10" s="22">
        <f t="shared" si="0"/>
        <v>82514378</v>
      </c>
      <c r="H10" s="22">
        <f t="shared" si="0"/>
        <v>-20703224</v>
      </c>
    </row>
    <row r="11" spans="1:8" x14ac:dyDescent="0.25">
      <c r="B11" s="20"/>
      <c r="C11" s="20"/>
      <c r="D11" s="20"/>
      <c r="E11" s="20"/>
      <c r="F11" s="20"/>
    </row>
    <row r="12" spans="1:8" x14ac:dyDescent="0.25">
      <c r="A12" s="39" t="s">
        <v>62</v>
      </c>
      <c r="B12" s="20"/>
      <c r="C12" s="20"/>
      <c r="D12" s="20"/>
      <c r="E12" s="20"/>
      <c r="F12" s="20"/>
    </row>
    <row r="13" spans="1:8" x14ac:dyDescent="0.25">
      <c r="A13" t="s">
        <v>11</v>
      </c>
      <c r="B13" s="20">
        <v>0</v>
      </c>
      <c r="C13" s="20">
        <v>0</v>
      </c>
      <c r="D13" s="20">
        <v>0</v>
      </c>
      <c r="E13" s="20">
        <v>0</v>
      </c>
      <c r="F13" s="20">
        <v>-43251250</v>
      </c>
      <c r="G13" s="20">
        <v>-65796124</v>
      </c>
      <c r="H13" s="20">
        <v>-3339925</v>
      </c>
    </row>
    <row r="14" spans="1:8" x14ac:dyDescent="0.25">
      <c r="A14" s="6" t="s">
        <v>30</v>
      </c>
      <c r="B14" s="20">
        <v>0</v>
      </c>
      <c r="C14" s="20">
        <v>0</v>
      </c>
      <c r="D14" s="20">
        <v>0</v>
      </c>
      <c r="E14" s="20">
        <v>0</v>
      </c>
      <c r="F14" s="20">
        <v>500000</v>
      </c>
    </row>
    <row r="15" spans="1:8" x14ac:dyDescent="0.25">
      <c r="A15" s="3"/>
      <c r="B15" s="22">
        <f t="shared" ref="B15:H15" si="1">SUM(B13:B14)</f>
        <v>0</v>
      </c>
      <c r="C15" s="22">
        <f t="shared" si="1"/>
        <v>0</v>
      </c>
      <c r="D15" s="22">
        <f t="shared" si="1"/>
        <v>0</v>
      </c>
      <c r="E15" s="22">
        <f t="shared" si="1"/>
        <v>0</v>
      </c>
      <c r="F15" s="22">
        <f t="shared" si="1"/>
        <v>-42751250</v>
      </c>
      <c r="G15" s="22">
        <f t="shared" si="1"/>
        <v>-65796124</v>
      </c>
      <c r="H15" s="22">
        <f t="shared" si="1"/>
        <v>-3339925</v>
      </c>
    </row>
    <row r="16" spans="1:8" x14ac:dyDescent="0.25">
      <c r="B16" s="20"/>
      <c r="C16" s="20"/>
      <c r="D16" s="20"/>
      <c r="E16" s="20"/>
      <c r="F16" s="20"/>
    </row>
    <row r="17" spans="1:8" x14ac:dyDescent="0.25">
      <c r="A17" s="39" t="s">
        <v>63</v>
      </c>
      <c r="B17" s="20"/>
      <c r="C17" s="20"/>
      <c r="D17" s="20"/>
      <c r="E17" s="20"/>
      <c r="F17" s="20"/>
    </row>
    <row r="18" spans="1:8" x14ac:dyDescent="0.25">
      <c r="A18" s="6" t="s">
        <v>31</v>
      </c>
      <c r="B18" s="20">
        <v>0</v>
      </c>
      <c r="C18" s="20">
        <v>404934</v>
      </c>
      <c r="D18" s="20">
        <v>188811</v>
      </c>
      <c r="E18" s="20">
        <v>5052312</v>
      </c>
      <c r="F18" s="20">
        <v>18993428</v>
      </c>
      <c r="G18" s="20">
        <v>10000000</v>
      </c>
      <c r="H18" s="20">
        <v>5000000</v>
      </c>
    </row>
    <row r="19" spans="1:8" x14ac:dyDescent="0.25">
      <c r="A19" s="6" t="s">
        <v>33</v>
      </c>
      <c r="B19" s="20">
        <v>0</v>
      </c>
      <c r="C19" s="20">
        <v>0</v>
      </c>
      <c r="D19" s="20">
        <v>0</v>
      </c>
      <c r="E19" s="20">
        <v>0</v>
      </c>
      <c r="F19" s="20">
        <v>-18993428</v>
      </c>
    </row>
    <row r="20" spans="1:8" x14ac:dyDescent="0.25">
      <c r="A20" s="6" t="s">
        <v>32</v>
      </c>
      <c r="B20" s="20"/>
      <c r="C20" s="20">
        <v>-1500000</v>
      </c>
      <c r="D20" s="20">
        <v>-500000</v>
      </c>
      <c r="E20" s="20">
        <v>0</v>
      </c>
      <c r="F20" s="20">
        <v>0</v>
      </c>
      <c r="G20" s="20">
        <v>-5000000</v>
      </c>
      <c r="H20" s="20"/>
    </row>
    <row r="21" spans="1:8" x14ac:dyDescent="0.25">
      <c r="A21" s="3"/>
      <c r="B21" s="27">
        <f t="shared" ref="B21:H21" si="2">SUM(B18:B20)</f>
        <v>0</v>
      </c>
      <c r="C21" s="27">
        <f t="shared" si="2"/>
        <v>-1095066</v>
      </c>
      <c r="D21" s="27">
        <f t="shared" si="2"/>
        <v>-311189</v>
      </c>
      <c r="E21" s="27">
        <f t="shared" si="2"/>
        <v>5052312</v>
      </c>
      <c r="F21" s="27">
        <f t="shared" si="2"/>
        <v>0</v>
      </c>
      <c r="G21" s="27">
        <f t="shared" si="2"/>
        <v>5000000</v>
      </c>
      <c r="H21" s="27">
        <f t="shared" si="2"/>
        <v>5000000</v>
      </c>
    </row>
    <row r="22" spans="1:8" x14ac:dyDescent="0.25">
      <c r="B22" s="20"/>
      <c r="C22" s="20"/>
      <c r="D22" s="20"/>
      <c r="E22" s="20"/>
      <c r="F22" s="20"/>
    </row>
    <row r="23" spans="1:8" x14ac:dyDescent="0.25">
      <c r="A23" s="3" t="s">
        <v>64</v>
      </c>
      <c r="B23" s="19">
        <f t="shared" ref="B23:H23" si="3">SUM(B10,B15,B21)</f>
        <v>0</v>
      </c>
      <c r="C23" s="19">
        <f t="shared" si="3"/>
        <v>166119</v>
      </c>
      <c r="D23" s="19">
        <f t="shared" si="3"/>
        <v>-82998</v>
      </c>
      <c r="E23" s="19">
        <f t="shared" si="3"/>
        <v>-31189</v>
      </c>
      <c r="F23" s="19">
        <f t="shared" si="3"/>
        <v>-278672</v>
      </c>
      <c r="G23" s="19">
        <f t="shared" si="3"/>
        <v>21718254</v>
      </c>
      <c r="H23" s="19">
        <f t="shared" si="3"/>
        <v>-19043149</v>
      </c>
    </row>
    <row r="24" spans="1:8" x14ac:dyDescent="0.25">
      <c r="A24" s="40" t="s">
        <v>65</v>
      </c>
      <c r="B24" s="20"/>
      <c r="C24" s="20">
        <v>987390</v>
      </c>
      <c r="D24" s="20">
        <v>1153509</v>
      </c>
      <c r="E24" s="20">
        <v>1070511</v>
      </c>
      <c r="F24" s="20">
        <v>1039322</v>
      </c>
      <c r="G24" s="20">
        <v>760650</v>
      </c>
      <c r="H24" s="20">
        <v>22478904</v>
      </c>
    </row>
    <row r="25" spans="1:8" x14ac:dyDescent="0.25">
      <c r="A25" s="39" t="s">
        <v>66</v>
      </c>
      <c r="B25" s="19">
        <f t="shared" ref="B25:H25" si="4">SUM(B23:B24)</f>
        <v>0</v>
      </c>
      <c r="C25" s="19">
        <f t="shared" si="4"/>
        <v>1153509</v>
      </c>
      <c r="D25" s="19">
        <f t="shared" si="4"/>
        <v>1070511</v>
      </c>
      <c r="E25" s="19">
        <f t="shared" si="4"/>
        <v>1039322</v>
      </c>
      <c r="F25" s="19">
        <f t="shared" si="4"/>
        <v>760650</v>
      </c>
      <c r="G25" s="19">
        <f t="shared" si="4"/>
        <v>22478904</v>
      </c>
      <c r="H25" s="19">
        <f t="shared" si="4"/>
        <v>3435755</v>
      </c>
    </row>
    <row r="26" spans="1:8" x14ac:dyDescent="0.25">
      <c r="B26" s="20"/>
      <c r="C26" s="20"/>
      <c r="D26" s="20"/>
      <c r="E26" s="20"/>
      <c r="F26" s="20"/>
    </row>
    <row r="28" spans="1:8" x14ac:dyDescent="0.25">
      <c r="A28" s="39" t="s">
        <v>67</v>
      </c>
      <c r="B28" s="3" t="e">
        <f>B10/('1'!B39/10)</f>
        <v>#DIV/0!</v>
      </c>
      <c r="C28" s="9">
        <f>C10/('1'!C39/10)</f>
        <v>0.12807120161096233</v>
      </c>
      <c r="D28" s="9">
        <f>D10/('1'!D39/10)</f>
        <v>2.2068962715908635E-2</v>
      </c>
      <c r="E28" s="9">
        <f>E10/('1'!E39/10)</f>
        <v>-0.49163899555759982</v>
      </c>
      <c r="F28" s="9">
        <f>F10/('1'!F39/10)</f>
        <v>4.1076367618815874</v>
      </c>
      <c r="G28" s="9">
        <f>G10/('1'!G39/10)</f>
        <v>7.2547153587477853</v>
      </c>
      <c r="H28" s="9">
        <f>H10/('1'!H39/10)</f>
        <v>-1.5828177107304446</v>
      </c>
    </row>
    <row r="29" spans="1:8" x14ac:dyDescent="0.25">
      <c r="A29" s="39" t="s">
        <v>68</v>
      </c>
      <c r="B29">
        <v>0</v>
      </c>
      <c r="C29">
        <v>9847530</v>
      </c>
      <c r="D29">
        <v>10339906</v>
      </c>
      <c r="E29">
        <v>10339906</v>
      </c>
      <c r="F29">
        <v>10339906</v>
      </c>
      <c r="G29">
        <v>11373896</v>
      </c>
      <c r="H29">
        <v>11373897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7" sqref="D17"/>
    </sheetView>
  </sheetViews>
  <sheetFormatPr defaultRowHeight="15" x14ac:dyDescent="0.25"/>
  <cols>
    <col min="1" max="1" width="16.5703125" bestFit="1" customWidth="1"/>
  </cols>
  <sheetData>
    <row r="1" spans="1:7" ht="15.75" x14ac:dyDescent="0.25">
      <c r="A1" s="4" t="s">
        <v>16</v>
      </c>
    </row>
    <row r="2" spans="1:7" x14ac:dyDescent="0.25">
      <c r="A2" s="3" t="s">
        <v>69</v>
      </c>
    </row>
    <row r="3" spans="1:7" ht="15.75" x14ac:dyDescent="0.25">
      <c r="A3" s="4" t="s">
        <v>40</v>
      </c>
    </row>
    <row r="5" spans="1:7" x14ac:dyDescent="0.25">
      <c r="A5" s="3"/>
      <c r="B5">
        <v>2013</v>
      </c>
      <c r="C5">
        <v>2014</v>
      </c>
      <c r="D5">
        <v>2015</v>
      </c>
      <c r="E5">
        <v>2016</v>
      </c>
      <c r="F5">
        <v>2017</v>
      </c>
      <c r="G5">
        <v>2018</v>
      </c>
    </row>
    <row r="6" spans="1:7" x14ac:dyDescent="0.25">
      <c r="A6" s="6" t="s">
        <v>70</v>
      </c>
      <c r="B6" s="28" t="e">
        <f>'2'!B25/'1'!B19</f>
        <v>#DIV/0!</v>
      </c>
      <c r="C6" s="28">
        <f>'2'!C25/'1'!C19</f>
        <v>1.5042130619417711E-2</v>
      </c>
      <c r="D6" s="28">
        <f>'2'!D25/'1'!D19</f>
        <v>7.0140148873781664E-3</v>
      </c>
      <c r="E6" s="28">
        <f>'2'!E25/'1'!E19</f>
        <v>3.4587815955180044E-3</v>
      </c>
      <c r="F6" s="28">
        <f>'2'!F25/'1'!F19</f>
        <v>2.8545549361237196E-2</v>
      </c>
      <c r="G6" s="28">
        <f>'2'!G25/'1'!G19</f>
        <v>5.0189382279670534E-2</v>
      </c>
    </row>
    <row r="7" spans="1:7" x14ac:dyDescent="0.25">
      <c r="A7" s="6" t="s">
        <v>71</v>
      </c>
      <c r="B7" s="28" t="e">
        <f>'2'!B25/'1'!B38</f>
        <v>#DIV/0!</v>
      </c>
      <c r="C7" s="28">
        <f>'2'!C25/'1'!C38</f>
        <v>2.8802161405707984E-2</v>
      </c>
      <c r="D7" s="28">
        <f>'2'!D25/'1'!D38</f>
        <v>1.3582693120855303E-2</v>
      </c>
      <c r="E7" s="28">
        <f>'2'!E25/'1'!E38</f>
        <v>6.7595336435219448E-3</v>
      </c>
      <c r="F7" s="28">
        <f>'2'!F25/'1'!F38</f>
        <v>6.4816007333197229E-2</v>
      </c>
      <c r="G7" s="28">
        <f>'2'!G25/'1'!G38</f>
        <v>0.11466399863739853</v>
      </c>
    </row>
    <row r="8" spans="1:7" x14ac:dyDescent="0.25">
      <c r="A8" s="6" t="s">
        <v>36</v>
      </c>
      <c r="B8" t="e">
        <f>'1'!B25/'1'!B38</f>
        <v>#DIV/0!</v>
      </c>
      <c r="C8" s="29">
        <f>'1'!C25/'1'!C38</f>
        <v>0.81588624184347081</v>
      </c>
      <c r="D8" s="29">
        <f>'1'!D25/'1'!D38</f>
        <v>0.84785863373050041</v>
      </c>
      <c r="E8" s="29">
        <f>'1'!E25/'1'!E38</f>
        <v>0.8725717186469043</v>
      </c>
      <c r="F8" s="29">
        <f>'1'!F25/'1'!F38</f>
        <v>1.0839324807409099</v>
      </c>
      <c r="G8" s="29">
        <f>'1'!G25/'1'!G38</f>
        <v>1.0424885355480107</v>
      </c>
    </row>
    <row r="9" spans="1:7" x14ac:dyDescent="0.25">
      <c r="A9" s="6" t="s">
        <v>37</v>
      </c>
      <c r="B9" t="e">
        <f>'1'!B13/'1'!B29</f>
        <v>#DIV/0!</v>
      </c>
      <c r="C9" s="29">
        <f>'1'!C13/'1'!C29</f>
        <v>34.034648801304485</v>
      </c>
      <c r="D9" s="29">
        <f>'1'!D13/'1'!D29</f>
        <v>56.31245264670325</v>
      </c>
      <c r="E9" s="29">
        <f>'1'!E13/'1'!E29</f>
        <v>90.819592659060646</v>
      </c>
      <c r="F9" s="29">
        <f>'1'!F13/'1'!F29</f>
        <v>13.246613329692405</v>
      </c>
      <c r="G9" s="29">
        <f>'1'!G13/'1'!G29</f>
        <v>7.2856434276350459</v>
      </c>
    </row>
    <row r="10" spans="1:7" x14ac:dyDescent="0.25">
      <c r="A10" s="6" t="s">
        <v>72</v>
      </c>
      <c r="B10" s="28" t="e">
        <f>'2'!B25/'2'!B6</f>
        <v>#DIV/0!</v>
      </c>
      <c r="C10" s="28">
        <f>'2'!C25/'2'!C6</f>
        <v>4.7347866171234952E-2</v>
      </c>
      <c r="D10" s="28">
        <f>'2'!D25/'2'!D6</f>
        <v>3.3213324488706682E-2</v>
      </c>
      <c r="E10" s="28">
        <f>'2'!E25/'2'!E6</f>
        <v>3.3151240265571771E-2</v>
      </c>
      <c r="F10" s="28">
        <f>'2'!F25/'2'!F6</f>
        <v>0.1132249980270926</v>
      </c>
      <c r="G10" s="28">
        <f>'2'!G25/'2'!G6</f>
        <v>0.15198751343102693</v>
      </c>
    </row>
    <row r="11" spans="1:7" x14ac:dyDescent="0.25">
      <c r="A11" t="s">
        <v>38</v>
      </c>
      <c r="B11" s="28" t="e">
        <f>'2'!B14/'2'!B6</f>
        <v>#DIV/0!</v>
      </c>
      <c r="C11" s="28">
        <f>'2'!C14/'2'!C6</f>
        <v>7.0379803834806631E-2</v>
      </c>
      <c r="D11" s="28">
        <f>'2'!D14/'2'!D6</f>
        <v>6.7609111782953563E-2</v>
      </c>
      <c r="E11" s="28">
        <f>'2'!E14/'2'!E6</f>
        <v>6.7608727629077867E-2</v>
      </c>
      <c r="F11" s="28">
        <f>'2'!F14/'2'!F6</f>
        <v>0.13174852391553024</v>
      </c>
      <c r="G11" s="28">
        <f>'2'!G14/'2'!G6</f>
        <v>0.1890644497621396</v>
      </c>
    </row>
    <row r="12" spans="1:7" x14ac:dyDescent="0.25">
      <c r="A12" s="6" t="s">
        <v>73</v>
      </c>
      <c r="B12" s="28" t="e">
        <f>'2'!B25/('1'!B38+'1'!B25)</f>
        <v>#DIV/0!</v>
      </c>
      <c r="C12" s="28">
        <f>'2'!C25/('1'!C38+'1'!C25)</f>
        <v>1.5861214619076743E-2</v>
      </c>
      <c r="D12" s="28">
        <f>'2'!D25/('1'!D38+'1'!D25)</f>
        <v>7.35050445576253E-3</v>
      </c>
      <c r="E12" s="28">
        <f>'2'!E25/('1'!E38+'1'!E25)</f>
        <v>3.6097595495067579E-3</v>
      </c>
      <c r="F12" s="28">
        <f>'2'!F25/('1'!F38+'1'!F25)</f>
        <v>3.1102738659821119E-2</v>
      </c>
      <c r="G12" s="28">
        <f>'2'!G25/('1'!G38+'1'!G25)</f>
        <v>5.6139359727976908E-2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2020-04-12T16:05:46Z</dcterms:modified>
</cp:coreProperties>
</file>