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55" i="1"/>
  <c r="I25" i="1"/>
  <c r="I57" i="1"/>
  <c r="I55" i="1"/>
  <c r="I52" i="1"/>
  <c r="I45" i="1"/>
  <c r="I37" i="1"/>
  <c r="I15" i="1"/>
  <c r="I26" i="1" l="1"/>
  <c r="I59" i="1" s="1"/>
  <c r="H11" i="3"/>
  <c r="H30" i="3"/>
  <c r="H25" i="3"/>
  <c r="G11" i="3"/>
  <c r="H22" i="2"/>
  <c r="H10" i="2"/>
  <c r="H17" i="2" s="1"/>
  <c r="G7" i="4" s="1"/>
  <c r="H25" i="1"/>
  <c r="G5" i="4" s="1"/>
  <c r="H45" i="1"/>
  <c r="H54" i="1" s="1"/>
  <c r="H55" i="1" s="1"/>
  <c r="H52" i="1"/>
  <c r="H35" i="1"/>
  <c r="H37" i="1" s="1"/>
  <c r="H15" i="1"/>
  <c r="H16" i="3" l="1"/>
  <c r="H32" i="3" s="1"/>
  <c r="H57" i="1"/>
  <c r="H26" i="1"/>
  <c r="O20" i="1"/>
  <c r="O21" i="1"/>
  <c r="O22" i="1"/>
  <c r="O23" i="1"/>
  <c r="O24" i="1"/>
  <c r="O19" i="1"/>
  <c r="H45" i="3" l="1"/>
  <c r="H25" i="2"/>
  <c r="H61" i="1"/>
  <c r="H59" i="1"/>
  <c r="G25" i="1"/>
  <c r="G10" i="2"/>
  <c r="G17" i="2" s="1"/>
  <c r="C10" i="2"/>
  <c r="C17" i="2" s="1"/>
  <c r="B7" i="4" s="1"/>
  <c r="D10" i="2"/>
  <c r="D17" i="2" s="1"/>
  <c r="E10" i="2"/>
  <c r="E17" i="2" s="1"/>
  <c r="D7" i="4" s="1"/>
  <c r="F10" i="2"/>
  <c r="F17" i="2" s="1"/>
  <c r="B10" i="2"/>
  <c r="B17" i="2" s="1"/>
  <c r="H36" i="3" l="1"/>
  <c r="H28" i="2"/>
  <c r="F22" i="2"/>
  <c r="F25" i="2" s="1"/>
  <c r="E7" i="4"/>
  <c r="D22" i="2"/>
  <c r="D25" i="2" s="1"/>
  <c r="C7" i="4"/>
  <c r="G22" i="2"/>
  <c r="G25" i="2" s="1"/>
  <c r="G28" i="2" s="1"/>
  <c r="F7" i="4"/>
  <c r="G16" i="3"/>
  <c r="G45" i="3" s="1"/>
  <c r="E16" i="3"/>
  <c r="E45" i="3" s="1"/>
  <c r="F16" i="3"/>
  <c r="F45" i="3" s="1"/>
  <c r="E30" i="3"/>
  <c r="D43" i="3"/>
  <c r="E43" i="3"/>
  <c r="F43" i="3"/>
  <c r="G43" i="3"/>
  <c r="C43" i="3"/>
  <c r="C30" i="3"/>
  <c r="B43" i="3"/>
  <c r="G2" i="4" l="1"/>
  <c r="G3" i="4"/>
  <c r="G8" i="4"/>
  <c r="G6" i="4"/>
  <c r="H40" i="2"/>
  <c r="F6" i="4"/>
  <c r="G40" i="2"/>
  <c r="C22" i="2"/>
  <c r="E25" i="1"/>
  <c r="D52" i="1"/>
  <c r="D45" i="1"/>
  <c r="C45" i="1"/>
  <c r="E45" i="1"/>
  <c r="F45" i="1"/>
  <c r="G45" i="1"/>
  <c r="C35" i="1"/>
  <c r="D35" i="1"/>
  <c r="E35" i="1"/>
  <c r="E57" i="1" s="1"/>
  <c r="F35" i="1"/>
  <c r="F57" i="1" s="1"/>
  <c r="G35" i="1"/>
  <c r="G57" i="1" s="1"/>
  <c r="C25" i="1"/>
  <c r="D25" i="1"/>
  <c r="F25" i="1"/>
  <c r="C15" i="1"/>
  <c r="D15" i="1"/>
  <c r="E15" i="1"/>
  <c r="F15" i="1"/>
  <c r="G15" i="1"/>
  <c r="F2" i="4" s="1"/>
  <c r="B52" i="1"/>
  <c r="B15" i="1"/>
  <c r="C57" i="1" l="1"/>
  <c r="C37" i="1"/>
  <c r="D57" i="1"/>
  <c r="D37" i="1"/>
  <c r="C5" i="4"/>
  <c r="F37" i="1"/>
  <c r="E37" i="1"/>
  <c r="G37" i="1"/>
  <c r="F8" i="4"/>
  <c r="F3" i="4"/>
  <c r="C25" i="2"/>
  <c r="C28" i="2" s="1"/>
  <c r="F26" i="1"/>
  <c r="E26" i="1"/>
  <c r="D26" i="1"/>
  <c r="C26" i="1"/>
  <c r="G25" i="3"/>
  <c r="F25" i="3"/>
  <c r="E25" i="3"/>
  <c r="C16" i="3"/>
  <c r="C45" i="3" s="1"/>
  <c r="D16" i="3"/>
  <c r="D45" i="3" s="1"/>
  <c r="C25" i="3"/>
  <c r="D25" i="3"/>
  <c r="D30" i="3"/>
  <c r="F30" i="3"/>
  <c r="G30" i="3"/>
  <c r="B25" i="3"/>
  <c r="B16" i="3"/>
  <c r="B45" i="3" s="1"/>
  <c r="B6" i="4" l="1"/>
  <c r="C40" i="2"/>
  <c r="B3" i="4"/>
  <c r="B2" i="4"/>
  <c r="B8" i="4"/>
  <c r="C32" i="3"/>
  <c r="C36" i="3" s="1"/>
  <c r="D28" i="2"/>
  <c r="D40" i="2" s="1"/>
  <c r="E22" i="2"/>
  <c r="F28" i="2"/>
  <c r="F40" i="2" s="1"/>
  <c r="G52" i="1"/>
  <c r="F52" i="1"/>
  <c r="E52" i="1"/>
  <c r="F32" i="2" l="1"/>
  <c r="F37" i="2" s="1"/>
  <c r="E6" i="4"/>
  <c r="E8" i="4"/>
  <c r="E3" i="4"/>
  <c r="E2" i="4"/>
  <c r="C6" i="4"/>
  <c r="C8" i="4"/>
  <c r="C3" i="4"/>
  <c r="C2" i="4"/>
  <c r="E54" i="1"/>
  <c r="E55" i="1" s="1"/>
  <c r="E61" i="1" s="1"/>
  <c r="D5" i="4"/>
  <c r="F54" i="1"/>
  <c r="F55" i="1" s="1"/>
  <c r="E5" i="4"/>
  <c r="G54" i="1"/>
  <c r="F5" i="4"/>
  <c r="E25" i="2"/>
  <c r="E28" i="2" s="1"/>
  <c r="E40" i="2" s="1"/>
  <c r="G32" i="2"/>
  <c r="D32" i="2"/>
  <c r="C32" i="2"/>
  <c r="B22" i="2"/>
  <c r="D54" i="1"/>
  <c r="C52" i="1"/>
  <c r="B35" i="1"/>
  <c r="B45" i="1"/>
  <c r="B54" i="1" s="1"/>
  <c r="B55" i="1" s="1"/>
  <c r="B25" i="1"/>
  <c r="B26" i="1" s="1"/>
  <c r="B57" i="1" l="1"/>
  <c r="B37" i="1"/>
  <c r="E32" i="2"/>
  <c r="D6" i="4"/>
  <c r="D8" i="4"/>
  <c r="D3" i="4"/>
  <c r="D2" i="4"/>
  <c r="C54" i="1"/>
  <c r="C55" i="1" s="1"/>
  <c r="B5" i="4"/>
  <c r="B25" i="2"/>
  <c r="B28" i="2" s="1"/>
  <c r="B40" i="2" s="1"/>
  <c r="G61" i="1"/>
  <c r="G59" i="1"/>
  <c r="E59" i="1"/>
  <c r="D55" i="1"/>
  <c r="D61" i="1" l="1"/>
  <c r="D59" i="1"/>
  <c r="C61" i="1"/>
  <c r="C59" i="1"/>
  <c r="B61" i="1"/>
  <c r="B59" i="1"/>
  <c r="B32" i="2" l="1"/>
  <c r="B30" i="3" l="1"/>
  <c r="B32" i="3" s="1"/>
  <c r="F32" i="3" l="1"/>
  <c r="F36" i="3" s="1"/>
  <c r="G32" i="3"/>
  <c r="G36" i="3" s="1"/>
  <c r="E32" i="3"/>
  <c r="E36" i="3" s="1"/>
  <c r="D32" i="3" l="1"/>
  <c r="D36" i="3" s="1"/>
  <c r="B36" i="3" l="1"/>
  <c r="F61" i="1" l="1"/>
  <c r="F59" i="1"/>
</calcChain>
</file>

<file path=xl/sharedStrings.xml><?xml version="1.0" encoding="utf-8"?>
<sst xmlns="http://schemas.openxmlformats.org/spreadsheetml/2006/main" count="133" uniqueCount="116">
  <si>
    <t xml:space="preserve">STATEMENT OF FINANCIAL POSITION </t>
  </si>
  <si>
    <t>AS AT YEAR END</t>
  </si>
  <si>
    <t>ASSETS</t>
  </si>
  <si>
    <t>NON CURRENT ASSETS</t>
  </si>
  <si>
    <t xml:space="preserve">Property,Plant  and  Equipment </t>
  </si>
  <si>
    <t>CURRENT ASSETS</t>
  </si>
  <si>
    <t>Share Capital</t>
  </si>
  <si>
    <t>STATEMENT OF PROFIT &amp; LOSS</t>
  </si>
  <si>
    <t>Net assets value per share (NAVPS)</t>
  </si>
  <si>
    <t>Inventories</t>
  </si>
  <si>
    <t>Advances, Deposits &amp; Pre-Payments</t>
  </si>
  <si>
    <t>CASH FLOW FROM OPERATING ACTIVITIES</t>
  </si>
  <si>
    <t>CASH FLOW FROM INVESTING ACTIVITIES</t>
  </si>
  <si>
    <t>CASH FLOW FROM FINANCING ACTIVITIES</t>
  </si>
  <si>
    <t>-</t>
  </si>
  <si>
    <t>Net cash flow from financing activities</t>
  </si>
  <si>
    <t>Check</t>
  </si>
  <si>
    <t>Deviation</t>
  </si>
  <si>
    <t>Net Cash used in investing activities</t>
  </si>
  <si>
    <t xml:space="preserve">Net increase in cash and cash equivalents </t>
  </si>
  <si>
    <t>STATEMENT OF  CASH FLOW</t>
  </si>
  <si>
    <t>Net profit before WPPF</t>
  </si>
  <si>
    <t>Provision for Income tax:</t>
  </si>
  <si>
    <r>
      <t>Earnings Per Share (</t>
    </r>
    <r>
      <rPr>
        <sz val="11"/>
        <color theme="1"/>
        <rFont val="Calibri"/>
        <family val="2"/>
        <scheme val="minor"/>
      </rPr>
      <t>Basic)</t>
    </r>
  </si>
  <si>
    <t>Operating Cash InFlow/(Outflow) per Share</t>
  </si>
  <si>
    <t>Cash and Cash Balances</t>
  </si>
  <si>
    <t>General Reserve</t>
  </si>
  <si>
    <t>Reatined Earnings</t>
  </si>
  <si>
    <t>Unclaimed Dividend</t>
  </si>
  <si>
    <t>Total Asset</t>
  </si>
  <si>
    <t>Total Liabilities</t>
  </si>
  <si>
    <t>Total Equity and Liabilities</t>
  </si>
  <si>
    <t>Long Term Investment</t>
  </si>
  <si>
    <t>Deffered Tax</t>
  </si>
  <si>
    <t xml:space="preserve">Expenses </t>
  </si>
  <si>
    <t>Administrative, Selling and Distribution</t>
  </si>
  <si>
    <t xml:space="preserve">Depreciation </t>
  </si>
  <si>
    <t>Other Income</t>
  </si>
  <si>
    <t>Financial Expenses</t>
  </si>
  <si>
    <t>Contribution to Workers' Profits Participation and Welfare Funds @ 5% of Net Profit</t>
  </si>
  <si>
    <t>Profit before income tax</t>
  </si>
  <si>
    <t xml:space="preserve">Profit after Income Tax </t>
  </si>
  <si>
    <r>
      <t>Earnings Per Share (Restated</t>
    </r>
    <r>
      <rPr>
        <sz val="11"/>
        <color theme="1"/>
        <rFont val="Calibri"/>
        <family val="2"/>
        <scheme val="minor"/>
      </rPr>
      <t>)</t>
    </r>
  </si>
  <si>
    <t>Income Tax Paid</t>
  </si>
  <si>
    <t>Cash Inflow / (Outflow) from Operating Activities</t>
  </si>
  <si>
    <t>Linde Bangladesh Limited</t>
  </si>
  <si>
    <t>Intangible assets</t>
  </si>
  <si>
    <t>Total non-current assets</t>
  </si>
  <si>
    <t>Trade debtors</t>
  </si>
  <si>
    <t>Equity and liabilities</t>
  </si>
  <si>
    <t>Shareholders‘ equity:</t>
  </si>
  <si>
    <t>Revaluation Reserve</t>
  </si>
  <si>
    <t>Total equity</t>
  </si>
  <si>
    <t>Non-current liabilities:</t>
  </si>
  <si>
    <t>Employee benefits</t>
  </si>
  <si>
    <t>Deferred tax liabilities</t>
  </si>
  <si>
    <t>Other non-current liabilities</t>
  </si>
  <si>
    <t>Total non-current liabilities</t>
  </si>
  <si>
    <t>Current liabilities:</t>
  </si>
  <si>
    <t>Trade creditors</t>
  </si>
  <si>
    <t>Expense creditors and accruals</t>
  </si>
  <si>
    <t>Sundry creditors</t>
  </si>
  <si>
    <t>Provision for taxation (net of advance tax payment)</t>
  </si>
  <si>
    <t>Total current liabilities</t>
  </si>
  <si>
    <t>Total current assets</t>
  </si>
  <si>
    <t>Advances, deposits and prepayments</t>
  </si>
  <si>
    <t>Investments</t>
  </si>
  <si>
    <t>Equity attributable to owners of the Company</t>
  </si>
  <si>
    <t>Non- controlling interest</t>
  </si>
  <si>
    <t>Revenue</t>
  </si>
  <si>
    <t>Cost of sales</t>
  </si>
  <si>
    <t>Gross profit</t>
  </si>
  <si>
    <t>Interest income, net</t>
  </si>
  <si>
    <t>Other comprehensive income for the year</t>
  </si>
  <si>
    <t>Total comprehensive income for the year</t>
  </si>
  <si>
    <t>Operating Expenses</t>
  </si>
  <si>
    <t>Profit from Operations</t>
  </si>
  <si>
    <t>Net Finance Income</t>
  </si>
  <si>
    <t>Other comprehensive income/(loss) related tax</t>
  </si>
  <si>
    <t>Other comprehensive income / (loss)</t>
  </si>
  <si>
    <t>Other comprehensive income/(loss), net of tax</t>
  </si>
  <si>
    <t>Profit attributable to:</t>
  </si>
  <si>
    <t>Owners of the Company</t>
  </si>
  <si>
    <t>Non- controlling interests</t>
  </si>
  <si>
    <t>Receipts from sales</t>
  </si>
  <si>
    <t>Other receipts</t>
  </si>
  <si>
    <t>Payments for supply of goods, services and operating expenses</t>
  </si>
  <si>
    <t>Net interest received</t>
  </si>
  <si>
    <t>Payment for acquisition of property, plant and equipment*</t>
  </si>
  <si>
    <t>Proceeds from sale of property, plant and equipment</t>
  </si>
  <si>
    <t>Payment for acquisition of intangible assets</t>
  </si>
  <si>
    <t>Payment of dividend</t>
  </si>
  <si>
    <t>*Payment for acquisition of property, plant and equipment</t>
  </si>
  <si>
    <t>Addition during the year</t>
  </si>
  <si>
    <t>Transfer from capital work in progress</t>
  </si>
  <si>
    <t>Paid to vendor for capital items for 2011</t>
  </si>
  <si>
    <t>Payable to vendors for capital items</t>
  </si>
  <si>
    <t>Opening cash and cash equivalents</t>
  </si>
  <si>
    <t>Closing cash and cash equivalents</t>
  </si>
  <si>
    <t>Cash paid to suppliers and employees</t>
  </si>
  <si>
    <t>Cash generated from operating activities</t>
  </si>
  <si>
    <t>Investment in fixed deposit receipts</t>
  </si>
  <si>
    <t>Interest received</t>
  </si>
  <si>
    <t>Advance receipt against sale of property, plant and equipment</t>
  </si>
  <si>
    <t>Paid to subsidiary</t>
  </si>
  <si>
    <t>Investment in Subsidiaries</t>
  </si>
  <si>
    <t>Interest paid</t>
  </si>
  <si>
    <t>Current Tax assets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</si>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</sst>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ill="1"/>
    <xf numFmtId="15" fontId="2" fillId="0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 applyBorder="1"/>
    <xf numFmtId="0" fontId="2" fillId="0" borderId="0" xfId="0" applyFont="1" applyFill="1"/>
    <xf numFmtId="10" fontId="0" fillId="0" borderId="0" xfId="1" applyNumberFormat="1" applyFont="1"/>
    <xf numFmtId="0" fontId="1" fillId="0" borderId="3" xfId="0" applyFont="1" applyBorder="1"/>
    <xf numFmtId="0" fontId="0" fillId="0" borderId="0" xfId="0" applyAlignment="1">
      <alignment vertical="top"/>
    </xf>
    <xf numFmtId="0" fontId="5" fillId="0" borderId="3" xfId="0" applyFont="1" applyBorder="1"/>
    <xf numFmtId="0" fontId="6" fillId="0" borderId="3" xfId="0" applyFont="1" applyBorder="1"/>
    <xf numFmtId="0" fontId="6" fillId="0" borderId="0" xfId="0" applyFont="1"/>
    <xf numFmtId="0" fontId="0" fillId="0" borderId="0" xfId="0" applyFont="1" applyAlignment="1">
      <alignment wrapText="1"/>
    </xf>
    <xf numFmtId="15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15" fontId="2" fillId="0" borderId="0" xfId="0" applyNumberFormat="1" applyFont="1" applyFill="1" applyBorder="1"/>
    <xf numFmtId="0" fontId="1" fillId="0" borderId="0" xfId="0" applyFont="1" applyBorder="1"/>
    <xf numFmtId="0" fontId="1" fillId="0" borderId="0" xfId="0" applyFont="1" applyAlignment="1">
      <alignment wrapText="1"/>
    </xf>
    <xf numFmtId="0" fontId="0" fillId="0" borderId="0" xfId="0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/>
    </xf>
    <xf numFmtId="41" fontId="0" fillId="0" borderId="0" xfId="0" applyNumberFormat="1" applyFont="1"/>
    <xf numFmtId="41" fontId="0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41" fontId="0" fillId="0" borderId="0" xfId="0" applyNumberFormat="1" applyAlignment="1">
      <alignment horizontal="center"/>
    </xf>
    <xf numFmtId="41" fontId="0" fillId="0" borderId="0" xfId="0" applyNumberFormat="1" applyFill="1" applyAlignment="1">
      <alignment horizontal="right"/>
    </xf>
    <xf numFmtId="41" fontId="1" fillId="0" borderId="0" xfId="0" applyNumberFormat="1" applyFont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41" fontId="1" fillId="0" borderId="0" xfId="0" applyNumberFormat="1" applyFont="1" applyFill="1" applyBorder="1" applyAlignment="1">
      <alignment horizontal="right"/>
    </xf>
    <xf numFmtId="43" fontId="1" fillId="0" borderId="0" xfId="0" applyNumberFormat="1" applyFont="1" applyFill="1" applyBorder="1" applyAlignment="1">
      <alignment horizontal="right"/>
    </xf>
    <xf numFmtId="41" fontId="3" fillId="0" borderId="0" xfId="0" applyNumberFormat="1" applyFont="1" applyFill="1" applyBorder="1"/>
    <xf numFmtId="41" fontId="0" fillId="0" borderId="0" xfId="0" applyNumberFormat="1" applyBorder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 applyFont="1" applyFill="1" applyBorder="1" applyAlignment="1">
      <alignment horizontal="right"/>
    </xf>
    <xf numFmtId="41" fontId="0" fillId="0" borderId="0" xfId="0" applyNumberFormat="1" applyFont="1" applyBorder="1" applyAlignment="1">
      <alignment horizontal="right"/>
    </xf>
    <xf numFmtId="41" fontId="1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0" fillId="0" borderId="0" xfId="0" applyNumberFormat="1" applyFont="1" applyFill="1" applyBorder="1" applyAlignment="1">
      <alignment horizontal="right" vertical="center"/>
    </xf>
    <xf numFmtId="43" fontId="1" fillId="0" borderId="0" xfId="0" applyNumberFormat="1" applyFont="1"/>
    <xf numFmtId="43" fontId="0" fillId="0" borderId="0" xfId="0" applyNumberFormat="1" applyBorder="1" applyAlignment="1">
      <alignment horizontal="right"/>
    </xf>
    <xf numFmtId="43" fontId="0" fillId="0" borderId="0" xfId="0" applyNumberFormat="1" applyBorder="1"/>
    <xf numFmtId="43" fontId="0" fillId="0" borderId="0" xfId="0" applyNumberFormat="1"/>
    <xf numFmtId="41" fontId="2" fillId="0" borderId="0" xfId="2" quotePrefix="1" applyNumberFormat="1" applyFont="1" applyAlignment="1">
      <alignment horizontal="right"/>
    </xf>
    <xf numFmtId="43" fontId="1" fillId="0" borderId="0" xfId="0" applyNumberFormat="1" applyFont="1" applyFill="1"/>
    <xf numFmtId="41" fontId="3" fillId="0" borderId="0" xfId="0" applyNumberFormat="1" applyFont="1" applyFill="1" applyAlignment="1">
      <alignment horizontal="right"/>
    </xf>
    <xf numFmtId="41" fontId="3" fillId="0" borderId="0" xfId="0" applyNumberFormat="1" applyFont="1" applyAlignment="1">
      <alignment horizontal="right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6" fillId="0" borderId="0" xfId="0" applyNumberFormat="1" applyFont="1"/>
    <xf numFmtId="41" fontId="1" fillId="0" borderId="4" xfId="0" applyNumberFormat="1" applyFont="1" applyBorder="1"/>
    <xf numFmtId="41" fontId="1" fillId="0" borderId="3" xfId="0" applyNumberFormat="1" applyFont="1" applyBorder="1"/>
    <xf numFmtId="41" fontId="1" fillId="0" borderId="2" xfId="0" applyNumberFormat="1" applyFont="1" applyFill="1" applyBorder="1"/>
    <xf numFmtId="1" fontId="2" fillId="0" borderId="0" xfId="0" applyNumberFormat="1" applyFont="1" applyFill="1"/>
    <xf numFmtId="1" fontId="2" fillId="0" borderId="0" xfId="0" applyNumberFormat="1" applyFont="1" applyFill="1" applyBorder="1"/>
    <xf numFmtId="1" fontId="2" fillId="0" borderId="0" xfId="0" applyNumberFormat="1" applyFont="1"/>
    <xf numFmtId="0" fontId="2" fillId="0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61"/>
  <sheetViews>
    <sheetView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C52" sqref="C52"/>
    </sheetView>
  </sheetViews>
  <sheetFormatPr defaultRowHeight="15" x14ac:dyDescent="0.25"/>
  <cols>
    <col min="1" max="1" width="31" customWidth="1"/>
    <col min="2" max="2" width="14.28515625" bestFit="1" customWidth="1"/>
    <col min="3" max="4" width="15" bestFit="1" customWidth="1"/>
    <col min="5" max="5" width="15" style="10" bestFit="1" customWidth="1"/>
    <col min="6" max="6" width="14.140625" style="10" customWidth="1"/>
    <col min="7" max="7" width="15.140625" customWidth="1"/>
    <col min="8" max="9" width="14.28515625" bestFit="1" customWidth="1"/>
    <col min="10" max="13" width="10" customWidth="1"/>
  </cols>
  <sheetData>
    <row r="2" spans="1:19" ht="15.75" x14ac:dyDescent="0.25">
      <c r="A2" s="3" t="s">
        <v>45</v>
      </c>
    </row>
    <row r="3" spans="1:19" ht="15.75" x14ac:dyDescent="0.25">
      <c r="A3" s="3" t="s">
        <v>0</v>
      </c>
    </row>
    <row r="4" spans="1:19" ht="15.75" x14ac:dyDescent="0.25">
      <c r="A4" s="3" t="s">
        <v>1</v>
      </c>
    </row>
    <row r="5" spans="1:19" ht="15.75" x14ac:dyDescent="0.25">
      <c r="B5" s="8">
        <v>41274</v>
      </c>
      <c r="C5" s="8">
        <v>41639</v>
      </c>
      <c r="D5" s="8">
        <v>42004</v>
      </c>
      <c r="E5" s="8">
        <v>42369</v>
      </c>
      <c r="F5" s="8">
        <v>42735</v>
      </c>
      <c r="G5" s="11">
        <v>43100</v>
      </c>
      <c r="H5" s="74">
        <v>2018</v>
      </c>
      <c r="I5" s="77">
        <v>2019</v>
      </c>
    </row>
    <row r="6" spans="1:19" ht="15.75" x14ac:dyDescent="0.25">
      <c r="B6" s="64"/>
      <c r="C6" s="64"/>
      <c r="D6" s="64"/>
      <c r="E6" s="64"/>
      <c r="F6" s="64"/>
      <c r="G6" s="64"/>
      <c r="H6" s="35"/>
      <c r="I6" s="35"/>
      <c r="J6" s="35"/>
      <c r="K6" s="35"/>
      <c r="L6" s="35"/>
      <c r="M6" s="35"/>
      <c r="N6" s="35"/>
    </row>
    <row r="7" spans="1:19" x14ac:dyDescent="0.25">
      <c r="A7" s="1" t="s">
        <v>2</v>
      </c>
      <c r="B7" s="35"/>
      <c r="C7" s="35"/>
      <c r="D7" s="35"/>
      <c r="E7" s="36"/>
      <c r="F7" s="36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x14ac:dyDescent="0.25">
      <c r="A8" s="2" t="s">
        <v>3</v>
      </c>
      <c r="B8" s="37"/>
      <c r="C8" s="37"/>
      <c r="D8" s="37"/>
      <c r="E8" s="38"/>
      <c r="F8" s="38"/>
      <c r="G8" s="38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x14ac:dyDescent="0.25">
      <c r="A9" t="s">
        <v>4</v>
      </c>
      <c r="B9" s="35">
        <v>1474836000</v>
      </c>
      <c r="C9" s="35">
        <v>1508991000</v>
      </c>
      <c r="D9" s="35">
        <v>1535145000</v>
      </c>
      <c r="E9" s="39">
        <v>1914405000</v>
      </c>
      <c r="F9" s="39">
        <v>2543935000</v>
      </c>
      <c r="G9" s="39">
        <v>3218638000</v>
      </c>
      <c r="H9" s="35">
        <v>3445462000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x14ac:dyDescent="0.25">
      <c r="A10" t="s">
        <v>46</v>
      </c>
      <c r="B10" s="35">
        <v>48238000</v>
      </c>
      <c r="C10" s="35">
        <v>43781000</v>
      </c>
      <c r="D10" s="35">
        <v>43207000</v>
      </c>
      <c r="E10" s="39">
        <v>34618000</v>
      </c>
      <c r="F10" s="39">
        <v>26412000</v>
      </c>
      <c r="G10" s="39">
        <v>18699000</v>
      </c>
      <c r="H10" s="35">
        <v>11755000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x14ac:dyDescent="0.25">
      <c r="A11" t="s">
        <v>105</v>
      </c>
      <c r="B11" s="35">
        <v>40000</v>
      </c>
      <c r="C11" s="35">
        <v>40000</v>
      </c>
      <c r="D11" s="35">
        <v>40000</v>
      </c>
      <c r="E11" s="39">
        <v>0</v>
      </c>
      <c r="F11" s="39">
        <v>0</v>
      </c>
      <c r="G11" s="39"/>
      <c r="H11" s="35">
        <v>0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x14ac:dyDescent="0.25">
      <c r="A12" t="s">
        <v>65</v>
      </c>
      <c r="B12" s="35">
        <v>0</v>
      </c>
      <c r="C12" s="35">
        <v>0</v>
      </c>
      <c r="D12" s="35">
        <v>0</v>
      </c>
      <c r="E12" s="39">
        <v>49094000</v>
      </c>
      <c r="F12" s="39">
        <v>74390000</v>
      </c>
      <c r="G12" s="39">
        <v>80500000</v>
      </c>
      <c r="H12" s="35">
        <v>90757000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x14ac:dyDescent="0.25">
      <c r="A13" t="s">
        <v>32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x14ac:dyDescent="0.25">
      <c r="A14" t="s">
        <v>33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 s="2" customFormat="1" x14ac:dyDescent="0.25">
      <c r="A15" s="2" t="s">
        <v>47</v>
      </c>
      <c r="B15" s="37">
        <f>SUM(B9:B14)</f>
        <v>1523114000</v>
      </c>
      <c r="C15" s="37">
        <f t="shared" ref="C15:I15" si="0">SUM(C9:C14)</f>
        <v>1552812000</v>
      </c>
      <c r="D15" s="37">
        <f t="shared" si="0"/>
        <v>1578392000</v>
      </c>
      <c r="E15" s="37">
        <f t="shared" si="0"/>
        <v>1998117000</v>
      </c>
      <c r="F15" s="37">
        <f t="shared" si="0"/>
        <v>2644737000</v>
      </c>
      <c r="G15" s="37">
        <f t="shared" si="0"/>
        <v>3317837000</v>
      </c>
      <c r="H15" s="37">
        <f t="shared" si="0"/>
        <v>3547974000</v>
      </c>
      <c r="I15" s="37">
        <f t="shared" si="0"/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x14ac:dyDescent="0.25">
      <c r="B16" s="35"/>
      <c r="C16" s="35"/>
      <c r="D16" s="35"/>
      <c r="E16" s="36"/>
      <c r="F16" s="36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9" x14ac:dyDescent="0.25">
      <c r="A17" s="2" t="s">
        <v>5</v>
      </c>
      <c r="B17" s="40" t="s">
        <v>14</v>
      </c>
      <c r="C17" s="40" t="s">
        <v>14</v>
      </c>
      <c r="D17" s="40" t="s">
        <v>14</v>
      </c>
      <c r="E17" s="40" t="s">
        <v>14</v>
      </c>
      <c r="F17" s="40" t="s">
        <v>14</v>
      </c>
      <c r="G17" s="40" t="s">
        <v>14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x14ac:dyDescent="0.25">
      <c r="A18" s="5"/>
      <c r="B18" s="40" t="s">
        <v>14</v>
      </c>
      <c r="C18" s="40" t="s">
        <v>14</v>
      </c>
      <c r="D18" s="40" t="s">
        <v>14</v>
      </c>
      <c r="E18" s="40" t="s">
        <v>14</v>
      </c>
      <c r="F18" s="40" t="s">
        <v>14</v>
      </c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x14ac:dyDescent="0.25">
      <c r="A19" s="5" t="s">
        <v>9</v>
      </c>
      <c r="B19" s="41">
        <v>805766000</v>
      </c>
      <c r="C19" s="42">
        <v>668098000</v>
      </c>
      <c r="D19" s="42">
        <v>727924000</v>
      </c>
      <c r="E19" s="39">
        <v>652561000</v>
      </c>
      <c r="F19" s="39">
        <v>728622000</v>
      </c>
      <c r="G19" s="39">
        <v>683575000</v>
      </c>
      <c r="H19" s="35">
        <v>842895000</v>
      </c>
      <c r="I19" s="35"/>
      <c r="J19" s="35"/>
      <c r="K19" s="35"/>
      <c r="L19" s="35"/>
      <c r="M19" s="35"/>
      <c r="N19" s="35"/>
      <c r="O19" s="35">
        <f t="shared" ref="O19" si="1">I19*1000</f>
        <v>0</v>
      </c>
      <c r="P19" s="35"/>
      <c r="Q19" s="35"/>
      <c r="R19" s="35"/>
      <c r="S19" s="35"/>
    </row>
    <row r="20" spans="1:19" x14ac:dyDescent="0.25">
      <c r="A20" t="s">
        <v>48</v>
      </c>
      <c r="B20" s="43">
        <v>268574000</v>
      </c>
      <c r="C20" s="42">
        <v>380830000</v>
      </c>
      <c r="D20" s="42">
        <v>467845000</v>
      </c>
      <c r="E20" s="39">
        <v>435235000</v>
      </c>
      <c r="F20" s="36">
        <v>487824000</v>
      </c>
      <c r="G20" s="39">
        <v>608505000</v>
      </c>
      <c r="H20" s="35">
        <v>618969000</v>
      </c>
      <c r="I20" s="35"/>
      <c r="J20" s="35"/>
      <c r="K20" s="35"/>
      <c r="L20" s="35"/>
      <c r="M20" s="35"/>
      <c r="N20" s="35"/>
      <c r="O20" s="35">
        <f t="shared" ref="O20:O24" si="2">I20*1000</f>
        <v>0</v>
      </c>
      <c r="P20" s="35"/>
      <c r="Q20" s="35"/>
      <c r="R20" s="35"/>
      <c r="S20" s="35"/>
    </row>
    <row r="21" spans="1:19" x14ac:dyDescent="0.25">
      <c r="A21" t="s">
        <v>10</v>
      </c>
      <c r="B21" s="41">
        <v>189157000</v>
      </c>
      <c r="C21" s="35">
        <v>197861000</v>
      </c>
      <c r="D21" s="35">
        <v>218509000</v>
      </c>
      <c r="E21" s="36">
        <v>193001000</v>
      </c>
      <c r="F21" s="36">
        <v>217181000</v>
      </c>
      <c r="G21" s="36">
        <v>180886000</v>
      </c>
      <c r="H21" s="35">
        <v>224415000</v>
      </c>
      <c r="I21" s="35"/>
      <c r="J21" s="35"/>
      <c r="K21" s="35"/>
      <c r="L21" s="35"/>
      <c r="M21" s="35"/>
      <c r="N21" s="35"/>
      <c r="O21" s="35">
        <f t="shared" si="2"/>
        <v>0</v>
      </c>
      <c r="P21" s="35"/>
      <c r="Q21" s="35"/>
      <c r="R21" s="35"/>
      <c r="S21" s="35"/>
    </row>
    <row r="22" spans="1:19" x14ac:dyDescent="0.25">
      <c r="A22" t="s">
        <v>66</v>
      </c>
      <c r="B22" s="41">
        <v>0</v>
      </c>
      <c r="C22" s="35">
        <v>0</v>
      </c>
      <c r="D22" s="35">
        <v>0</v>
      </c>
      <c r="E22" s="36">
        <v>60000000</v>
      </c>
      <c r="F22" s="36">
        <v>10299000</v>
      </c>
      <c r="G22" s="36">
        <v>10535000</v>
      </c>
      <c r="H22" s="35">
        <v>10753000</v>
      </c>
      <c r="I22" s="35"/>
      <c r="J22" s="35"/>
      <c r="K22" s="35"/>
      <c r="L22" s="35"/>
      <c r="M22" s="35"/>
      <c r="N22" s="35"/>
      <c r="O22" s="35">
        <f t="shared" si="2"/>
        <v>0</v>
      </c>
      <c r="P22" s="35"/>
      <c r="Q22" s="35"/>
      <c r="R22" s="35"/>
      <c r="S22" s="35"/>
    </row>
    <row r="23" spans="1:19" x14ac:dyDescent="0.25">
      <c r="A23" t="s">
        <v>107</v>
      </c>
      <c r="B23" s="41">
        <v>0</v>
      </c>
      <c r="C23" s="35">
        <v>0</v>
      </c>
      <c r="D23" s="35">
        <v>0</v>
      </c>
      <c r="E23" s="36">
        <v>0</v>
      </c>
      <c r="F23" s="36">
        <v>0</v>
      </c>
      <c r="G23" s="36">
        <v>11113000</v>
      </c>
      <c r="H23" s="35">
        <v>0</v>
      </c>
      <c r="I23" s="35"/>
      <c r="J23" s="35"/>
      <c r="K23" s="35"/>
      <c r="L23" s="35"/>
      <c r="M23" s="35"/>
      <c r="N23" s="35"/>
      <c r="O23" s="35">
        <f t="shared" si="2"/>
        <v>0</v>
      </c>
      <c r="P23" s="35"/>
      <c r="Q23" s="35"/>
      <c r="R23" s="35"/>
      <c r="S23" s="35"/>
    </row>
    <row r="24" spans="1:19" x14ac:dyDescent="0.25">
      <c r="A24" t="s">
        <v>25</v>
      </c>
      <c r="B24" s="41">
        <v>411930000</v>
      </c>
      <c r="C24" s="35">
        <v>708272000</v>
      </c>
      <c r="D24" s="35">
        <v>813758000</v>
      </c>
      <c r="E24" s="41">
        <v>785187000</v>
      </c>
      <c r="F24" s="36">
        <v>1391223000</v>
      </c>
      <c r="G24" s="36">
        <v>1132356000</v>
      </c>
      <c r="H24" s="35">
        <v>1604221000</v>
      </c>
      <c r="I24" s="35"/>
      <c r="J24" s="35"/>
      <c r="K24" s="35"/>
      <c r="L24" s="35"/>
      <c r="M24" s="35"/>
      <c r="N24" s="35"/>
      <c r="O24" s="35">
        <f t="shared" si="2"/>
        <v>0</v>
      </c>
      <c r="P24" s="35"/>
      <c r="Q24" s="35"/>
      <c r="R24" s="35"/>
      <c r="S24" s="35"/>
    </row>
    <row r="25" spans="1:19" s="2" customFormat="1" x14ac:dyDescent="0.25">
      <c r="A25" s="2" t="s">
        <v>64</v>
      </c>
      <c r="B25" s="44">
        <f t="shared" ref="B25:I25" si="3">SUM(B19:B24)</f>
        <v>1675427000</v>
      </c>
      <c r="C25" s="44">
        <f t="shared" si="3"/>
        <v>1955061000</v>
      </c>
      <c r="D25" s="44">
        <f t="shared" si="3"/>
        <v>2228036000</v>
      </c>
      <c r="E25" s="44">
        <f t="shared" si="3"/>
        <v>2125984000</v>
      </c>
      <c r="F25" s="44">
        <f t="shared" si="3"/>
        <v>2835149000</v>
      </c>
      <c r="G25" s="44">
        <f t="shared" si="3"/>
        <v>2626970000</v>
      </c>
      <c r="H25" s="44">
        <f t="shared" si="3"/>
        <v>3301253000</v>
      </c>
      <c r="I25" s="44">
        <f t="shared" si="3"/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spans="1:19" x14ac:dyDescent="0.25">
      <c r="A26" s="2" t="s">
        <v>29</v>
      </c>
      <c r="B26" s="44">
        <f>B15+B25</f>
        <v>3198541000</v>
      </c>
      <c r="C26" s="44">
        <f t="shared" ref="C26:I26" si="4">C15+C25</f>
        <v>3507873000</v>
      </c>
      <c r="D26" s="44">
        <f t="shared" si="4"/>
        <v>3806428000</v>
      </c>
      <c r="E26" s="44">
        <f t="shared" si="4"/>
        <v>4124101000</v>
      </c>
      <c r="F26" s="44">
        <f t="shared" si="4"/>
        <v>5479886000</v>
      </c>
      <c r="G26" s="44">
        <f>G15+G25</f>
        <v>5944807000</v>
      </c>
      <c r="H26" s="44">
        <f t="shared" si="4"/>
        <v>6849227000</v>
      </c>
      <c r="I26" s="44">
        <f t="shared" si="4"/>
        <v>0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9" x14ac:dyDescent="0.25">
      <c r="B27" s="35"/>
      <c r="C27" s="35"/>
      <c r="D27" s="35"/>
      <c r="E27" s="36"/>
      <c r="F27" s="36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8" spans="1:19" ht="15.75" x14ac:dyDescent="0.25">
      <c r="A28" s="4" t="s">
        <v>49</v>
      </c>
      <c r="B28" s="35"/>
      <c r="C28" s="35"/>
      <c r="D28" s="35"/>
      <c r="E28" s="36"/>
      <c r="F28" s="36"/>
      <c r="G28" s="3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 x14ac:dyDescent="0.25">
      <c r="A29" s="2" t="s">
        <v>50</v>
      </c>
      <c r="B29" s="35"/>
      <c r="C29" s="35"/>
      <c r="D29" s="35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9" x14ac:dyDescent="0.25">
      <c r="A30" t="s">
        <v>6</v>
      </c>
      <c r="B30" s="35">
        <v>152183000</v>
      </c>
      <c r="C30" s="35">
        <v>152183000</v>
      </c>
      <c r="D30" s="42">
        <v>152183000</v>
      </c>
      <c r="E30" s="36">
        <v>152183000</v>
      </c>
      <c r="F30" s="36">
        <v>152183000</v>
      </c>
      <c r="G30" s="36">
        <v>152183000</v>
      </c>
      <c r="H30" s="35">
        <v>152183000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9" x14ac:dyDescent="0.25">
      <c r="A31" t="s">
        <v>51</v>
      </c>
      <c r="B31" s="42">
        <v>20174000</v>
      </c>
      <c r="C31" s="42">
        <v>20174000</v>
      </c>
      <c r="D31" s="36">
        <v>20174000</v>
      </c>
      <c r="E31" s="36">
        <v>20174000</v>
      </c>
      <c r="F31" s="36">
        <v>0</v>
      </c>
      <c r="G31" s="36">
        <v>9915000</v>
      </c>
      <c r="H31" s="35">
        <v>16069000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9" x14ac:dyDescent="0.25">
      <c r="A32" t="s">
        <v>26</v>
      </c>
      <c r="B32" s="35">
        <v>2019010000</v>
      </c>
      <c r="C32" s="35">
        <v>2286138000</v>
      </c>
      <c r="D32" s="36">
        <v>2434503000</v>
      </c>
      <c r="E32" s="36">
        <v>2613281000</v>
      </c>
      <c r="F32" s="39">
        <v>3032714000</v>
      </c>
      <c r="G32" s="36">
        <v>3513559000</v>
      </c>
      <c r="H32" s="35">
        <v>4304151000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x14ac:dyDescent="0.25">
      <c r="A33" t="s">
        <v>27</v>
      </c>
      <c r="B33" s="35">
        <v>0</v>
      </c>
      <c r="C33" s="35">
        <v>0</v>
      </c>
      <c r="D33" s="35">
        <v>0</v>
      </c>
      <c r="E33" s="42">
        <v>0</v>
      </c>
      <c r="F33" s="36">
        <v>0</v>
      </c>
      <c r="G33" s="36">
        <v>0</v>
      </c>
      <c r="H33" s="35"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x14ac:dyDescent="0.25">
      <c r="B34" s="41"/>
      <c r="C34" s="45"/>
      <c r="D34" s="35"/>
      <c r="E34" s="46"/>
      <c r="F34" s="46"/>
      <c r="G34" s="46"/>
      <c r="H34" s="35"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s="2" customFormat="1" x14ac:dyDescent="0.25">
      <c r="A35" s="2" t="s">
        <v>67</v>
      </c>
      <c r="B35" s="37">
        <f>SUM(B30:B34)</f>
        <v>2191367000</v>
      </c>
      <c r="C35" s="37">
        <f t="shared" ref="C35:G35" si="5">SUM(C30:C34)</f>
        <v>2458495000</v>
      </c>
      <c r="D35" s="37">
        <f>SUM(D30:D34)</f>
        <v>2606860000</v>
      </c>
      <c r="E35" s="37">
        <f t="shared" si="5"/>
        <v>2785638000</v>
      </c>
      <c r="F35" s="37">
        <f t="shared" si="5"/>
        <v>3184897000</v>
      </c>
      <c r="G35" s="37">
        <f t="shared" si="5"/>
        <v>3675657000</v>
      </c>
      <c r="H35" s="37">
        <f t="shared" ref="H35" si="6">SUM(H30:H34)</f>
        <v>4472403000</v>
      </c>
      <c r="I35" s="35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6" spans="1:19" x14ac:dyDescent="0.25">
      <c r="A36" s="2" t="s">
        <v>68</v>
      </c>
      <c r="B36" s="35"/>
      <c r="C36" s="35"/>
      <c r="D36" s="35"/>
      <c r="E36" s="35">
        <v>2000</v>
      </c>
      <c r="F36" s="35">
        <v>2000</v>
      </c>
      <c r="G36" s="35">
        <v>730</v>
      </c>
      <c r="H36" s="35">
        <v>380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 s="2" customFormat="1" x14ac:dyDescent="0.25">
      <c r="A37" s="2" t="s">
        <v>52</v>
      </c>
      <c r="B37" s="37">
        <f t="shared" ref="B37:D37" si="7">SUM(B35:B36)</f>
        <v>2191367000</v>
      </c>
      <c r="C37" s="37">
        <f t="shared" si="7"/>
        <v>2458495000</v>
      </c>
      <c r="D37" s="37">
        <f t="shared" si="7"/>
        <v>2606860000</v>
      </c>
      <c r="E37" s="37">
        <f>SUM(E35:E36)</f>
        <v>2785640000</v>
      </c>
      <c r="F37" s="37">
        <f>SUM(F35:F36)</f>
        <v>3184899000</v>
      </c>
      <c r="G37" s="37">
        <f>SUM(G35:G36)</f>
        <v>3675657730</v>
      </c>
      <c r="H37" s="37">
        <f>SUM(H35:H36)</f>
        <v>4472403380</v>
      </c>
      <c r="I37" s="37">
        <f>SUM(I35:I36)</f>
        <v>0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 x14ac:dyDescent="0.25">
      <c r="B38" s="35"/>
      <c r="C38" s="35"/>
      <c r="D38" s="35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x14ac:dyDescent="0.25">
      <c r="A39" s="2" t="s">
        <v>53</v>
      </c>
      <c r="B39" s="35"/>
      <c r="C39" s="35"/>
      <c r="D39" s="35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 x14ac:dyDescent="0.25">
      <c r="A40" t="s">
        <v>54</v>
      </c>
      <c r="B40" s="42">
        <v>87892000</v>
      </c>
      <c r="C40" s="42">
        <v>100711000</v>
      </c>
      <c r="D40" s="36">
        <v>183864000</v>
      </c>
      <c r="E40" s="39">
        <v>121962000</v>
      </c>
      <c r="F40" s="39">
        <v>139007000</v>
      </c>
      <c r="G40" s="36">
        <v>161342000</v>
      </c>
      <c r="H40" s="35">
        <v>155465000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x14ac:dyDescent="0.25">
      <c r="A41" t="s">
        <v>55</v>
      </c>
      <c r="B41" s="35">
        <v>90383000</v>
      </c>
      <c r="C41" s="35">
        <v>127531000</v>
      </c>
      <c r="D41" s="36">
        <v>115775000</v>
      </c>
      <c r="E41" s="36">
        <v>133561000</v>
      </c>
      <c r="F41" s="36">
        <v>115776000</v>
      </c>
      <c r="G41" s="36">
        <v>299171000</v>
      </c>
      <c r="H41" s="35">
        <v>327328000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 x14ac:dyDescent="0.25">
      <c r="A42" s="5" t="s">
        <v>56</v>
      </c>
      <c r="B42" s="35">
        <v>183873000</v>
      </c>
      <c r="C42" s="35">
        <v>186794000</v>
      </c>
      <c r="D42" s="39">
        <v>207116000</v>
      </c>
      <c r="E42" s="36">
        <v>211423000</v>
      </c>
      <c r="F42" s="36">
        <v>215861000</v>
      </c>
      <c r="G42" s="36">
        <v>235499000</v>
      </c>
      <c r="H42" s="35">
        <v>248235000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x14ac:dyDescent="0.25">
      <c r="A43" s="5" t="s">
        <v>28</v>
      </c>
      <c r="B43" s="35"/>
      <c r="C43" s="37"/>
      <c r="D43" s="36"/>
      <c r="E43" s="36"/>
      <c r="F43" s="36"/>
      <c r="G43" s="36"/>
      <c r="H43" s="35"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x14ac:dyDescent="0.25">
      <c r="A44" s="5"/>
      <c r="B44" s="35"/>
      <c r="C44" s="35"/>
      <c r="D44" s="36"/>
      <c r="E44" s="36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 s="2" customFormat="1" x14ac:dyDescent="0.25">
      <c r="A45" s="2" t="s">
        <v>57</v>
      </c>
      <c r="B45" s="37">
        <f>SUM(B40:B42)</f>
        <v>362148000</v>
      </c>
      <c r="C45" s="37">
        <f t="shared" ref="C45:I45" si="8">SUM(C40:C42)</f>
        <v>415036000</v>
      </c>
      <c r="D45" s="37">
        <f t="shared" si="8"/>
        <v>506755000</v>
      </c>
      <c r="E45" s="37">
        <f t="shared" si="8"/>
        <v>466946000</v>
      </c>
      <c r="F45" s="37">
        <f t="shared" si="8"/>
        <v>470644000</v>
      </c>
      <c r="G45" s="37">
        <f t="shared" si="8"/>
        <v>696012000</v>
      </c>
      <c r="H45" s="37">
        <f t="shared" si="8"/>
        <v>731028000</v>
      </c>
      <c r="I45" s="37">
        <f t="shared" si="8"/>
        <v>0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19" s="10" customFormat="1" x14ac:dyDescent="0.25">
      <c r="A46" s="12"/>
      <c r="B46" s="36"/>
      <c r="C46" s="36"/>
      <c r="D46" s="36"/>
      <c r="E46" s="36"/>
      <c r="F46" s="36"/>
      <c r="G46" s="36"/>
      <c r="H46" s="36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2" t="s">
        <v>58</v>
      </c>
      <c r="B47" s="35"/>
      <c r="C47" s="35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  <row r="48" spans="1:19" x14ac:dyDescent="0.25">
      <c r="A48" s="5" t="s">
        <v>59</v>
      </c>
      <c r="B48" s="35">
        <v>88284000</v>
      </c>
      <c r="C48" s="35">
        <v>70602000</v>
      </c>
      <c r="D48" s="35">
        <v>107536000</v>
      </c>
      <c r="E48" s="36">
        <v>719006000</v>
      </c>
      <c r="F48" s="36">
        <v>1469399000</v>
      </c>
      <c r="G48" s="36">
        <v>1411322000</v>
      </c>
      <c r="H48" s="35">
        <v>1413511000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</row>
    <row r="49" spans="1:19" x14ac:dyDescent="0.25">
      <c r="A49" s="5" t="s">
        <v>60</v>
      </c>
      <c r="B49" s="35">
        <v>281130000</v>
      </c>
      <c r="C49" s="35">
        <v>323277000</v>
      </c>
      <c r="D49" s="35">
        <v>343650000</v>
      </c>
      <c r="E49" s="36">
        <v>70259000</v>
      </c>
      <c r="F49" s="36">
        <v>136355000</v>
      </c>
      <c r="G49" s="45">
        <v>0</v>
      </c>
      <c r="H49" s="35">
        <v>86267000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</row>
    <row r="50" spans="1:19" x14ac:dyDescent="0.25">
      <c r="A50" s="5" t="s">
        <v>61</v>
      </c>
      <c r="B50" s="35">
        <v>191539000</v>
      </c>
      <c r="C50" s="35">
        <v>138045000</v>
      </c>
      <c r="D50" s="35">
        <v>137285000</v>
      </c>
      <c r="E50" s="36">
        <v>82250000</v>
      </c>
      <c r="F50" s="36">
        <v>218589000</v>
      </c>
      <c r="G50" s="36">
        <v>0</v>
      </c>
      <c r="H50" s="35"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</row>
    <row r="51" spans="1:19" x14ac:dyDescent="0.25">
      <c r="A51" s="5" t="s">
        <v>62</v>
      </c>
      <c r="B51" s="35">
        <v>84073000</v>
      </c>
      <c r="C51" s="35">
        <v>102418000</v>
      </c>
      <c r="D51" s="36">
        <v>104342000</v>
      </c>
      <c r="E51" s="36">
        <v>0</v>
      </c>
      <c r="F51" s="36">
        <v>0</v>
      </c>
      <c r="G51" s="36">
        <v>161814000</v>
      </c>
      <c r="H51" s="35">
        <v>146017000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</row>
    <row r="52" spans="1:19" s="12" customFormat="1" x14ac:dyDescent="0.25">
      <c r="A52" s="12" t="s">
        <v>63</v>
      </c>
      <c r="B52" s="38">
        <f t="shared" ref="B52:I52" si="9">SUM(B48:B51)</f>
        <v>645026000</v>
      </c>
      <c r="C52" s="38">
        <f t="shared" si="9"/>
        <v>634342000</v>
      </c>
      <c r="D52" s="38">
        <f t="shared" si="9"/>
        <v>692813000</v>
      </c>
      <c r="E52" s="38">
        <f t="shared" si="9"/>
        <v>871515000</v>
      </c>
      <c r="F52" s="38">
        <f t="shared" si="9"/>
        <v>1824343000</v>
      </c>
      <c r="G52" s="38">
        <f t="shared" si="9"/>
        <v>1573136000</v>
      </c>
      <c r="H52" s="38">
        <f t="shared" si="9"/>
        <v>1645795000</v>
      </c>
      <c r="I52" s="38">
        <f t="shared" si="9"/>
        <v>0</v>
      </c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spans="1:19" x14ac:dyDescent="0.25">
      <c r="B53" s="35"/>
      <c r="C53" s="35"/>
      <c r="D53" s="35"/>
      <c r="E53" s="36"/>
      <c r="F53" s="36"/>
      <c r="G53" s="36"/>
      <c r="H53" s="3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</row>
    <row r="54" spans="1:19" s="2" customFormat="1" x14ac:dyDescent="0.25">
      <c r="A54" s="2" t="s">
        <v>30</v>
      </c>
      <c r="B54" s="47">
        <f t="shared" ref="B54:H54" si="10">SUM(B52,B45)</f>
        <v>1007174000</v>
      </c>
      <c r="C54" s="47">
        <f t="shared" si="10"/>
        <v>1049378000</v>
      </c>
      <c r="D54" s="47">
        <f t="shared" si="10"/>
        <v>1199568000</v>
      </c>
      <c r="E54" s="47">
        <f t="shared" si="10"/>
        <v>1338461000</v>
      </c>
      <c r="F54" s="47">
        <f t="shared" si="10"/>
        <v>2294987000</v>
      </c>
      <c r="G54" s="47">
        <f t="shared" si="10"/>
        <v>2269148000</v>
      </c>
      <c r="H54" s="47">
        <f t="shared" si="10"/>
        <v>2376823000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</row>
    <row r="55" spans="1:19" s="2" customFormat="1" x14ac:dyDescent="0.25">
      <c r="A55" s="2" t="s">
        <v>31</v>
      </c>
      <c r="B55" s="47">
        <f>SUM(B54,B35)</f>
        <v>3198541000</v>
      </c>
      <c r="C55" s="47">
        <f>SUM(C54,C35)</f>
        <v>3507873000</v>
      </c>
      <c r="D55" s="47">
        <f>SUM(D54,D35)</f>
        <v>3806428000</v>
      </c>
      <c r="E55" s="47">
        <f>SUM(E54,E37)</f>
        <v>4124101000</v>
      </c>
      <c r="F55" s="47">
        <f>SUM(F54,F37)</f>
        <v>5479886000</v>
      </c>
      <c r="G55" s="47">
        <f>SUM(G54,G35)+2000</f>
        <v>5944807000</v>
      </c>
      <c r="H55" s="47">
        <f>SUM(H54,H35)+1000</f>
        <v>6849227000</v>
      </c>
      <c r="I55" s="47">
        <f>SUM(I54,I35)</f>
        <v>0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 spans="1:19" x14ac:dyDescent="0.25">
      <c r="B56" s="35"/>
      <c r="C56" s="35"/>
      <c r="D56" s="35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</row>
    <row r="57" spans="1:19" s="63" customFormat="1" x14ac:dyDescent="0.25">
      <c r="A57" s="60" t="s">
        <v>8</v>
      </c>
      <c r="B57" s="48">
        <f t="shared" ref="B57:I57" si="11">B35/(B30/10)</f>
        <v>143.99551855332066</v>
      </c>
      <c r="C57" s="48">
        <f t="shared" si="11"/>
        <v>161.54859609811871</v>
      </c>
      <c r="D57" s="48">
        <f t="shared" si="11"/>
        <v>171.29771393651066</v>
      </c>
      <c r="E57" s="48">
        <f t="shared" si="11"/>
        <v>183.04528101036252</v>
      </c>
      <c r="F57" s="48">
        <f t="shared" si="11"/>
        <v>209.28073437900423</v>
      </c>
      <c r="G57" s="48">
        <f t="shared" si="11"/>
        <v>241.52875156883488</v>
      </c>
      <c r="H57" s="48">
        <f t="shared" si="11"/>
        <v>293.88321954489004</v>
      </c>
      <c r="I57" s="48" t="e">
        <f t="shared" si="11"/>
        <v>#DIV/0!</v>
      </c>
    </row>
    <row r="58" spans="1:19" x14ac:dyDescent="0.25">
      <c r="I58" s="35"/>
    </row>
    <row r="59" spans="1:19" x14ac:dyDescent="0.25">
      <c r="A59" t="s">
        <v>16</v>
      </c>
      <c r="B59" t="str">
        <f t="shared" ref="B59:I59" si="12">IF(B26=B55,"Balanced","Not Balanced")</f>
        <v>Balanced</v>
      </c>
      <c r="C59" t="str">
        <f t="shared" si="12"/>
        <v>Balanced</v>
      </c>
      <c r="D59" t="str">
        <f t="shared" si="12"/>
        <v>Balanced</v>
      </c>
      <c r="E59" t="str">
        <f t="shared" si="12"/>
        <v>Balanced</v>
      </c>
      <c r="F59" t="str">
        <f t="shared" si="12"/>
        <v>Balanced</v>
      </c>
      <c r="G59" t="str">
        <f t="shared" si="12"/>
        <v>Balanced</v>
      </c>
      <c r="H59" t="str">
        <f t="shared" si="12"/>
        <v>Balanced</v>
      </c>
      <c r="I59" t="str">
        <f t="shared" si="12"/>
        <v>Balanced</v>
      </c>
    </row>
    <row r="60" spans="1:19" x14ac:dyDescent="0.25">
      <c r="I60" s="35"/>
    </row>
    <row r="61" spans="1:19" x14ac:dyDescent="0.25">
      <c r="A61" t="s">
        <v>17</v>
      </c>
      <c r="B61" s="15">
        <f t="shared" ref="B61:H61" si="13">(B26/B55)-1</f>
        <v>0</v>
      </c>
      <c r="C61" s="15">
        <f t="shared" si="13"/>
        <v>0</v>
      </c>
      <c r="D61" s="15">
        <f t="shared" si="13"/>
        <v>0</v>
      </c>
      <c r="E61" s="15">
        <f t="shared" si="13"/>
        <v>0</v>
      </c>
      <c r="F61" s="15">
        <f t="shared" si="13"/>
        <v>0</v>
      </c>
      <c r="G61" s="15">
        <f t="shared" si="13"/>
        <v>0</v>
      </c>
      <c r="H61" s="15">
        <f t="shared" si="13"/>
        <v>0</v>
      </c>
      <c r="I61" s="35"/>
    </row>
  </sheetData>
  <conditionalFormatting sqref="B59:I59">
    <cfRule type="cellIs" dxfId="1" priority="7" operator="equal">
      <formula>"Not Balanced"</formula>
    </cfRule>
    <cfRule type="cellIs" dxfId="0" priority="8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64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E30" sqref="E30"/>
    </sheetView>
  </sheetViews>
  <sheetFormatPr defaultRowHeight="15" x14ac:dyDescent="0.25"/>
  <cols>
    <col min="1" max="1" width="44.140625" bestFit="1" customWidth="1"/>
    <col min="2" max="2" width="13.85546875" style="10" customWidth="1"/>
    <col min="3" max="4" width="14.28515625" style="10" bestFit="1" customWidth="1"/>
    <col min="5" max="6" width="13.85546875" customWidth="1"/>
    <col min="7" max="7" width="15.42578125" customWidth="1"/>
    <col min="8" max="9" width="14.28515625" bestFit="1" customWidth="1"/>
  </cols>
  <sheetData>
    <row r="2" spans="1:13" ht="15.75" x14ac:dyDescent="0.25">
      <c r="A2" s="3" t="s">
        <v>45</v>
      </c>
      <c r="B2" s="14"/>
      <c r="C2" s="14"/>
    </row>
    <row r="3" spans="1:13" ht="15.75" x14ac:dyDescent="0.25">
      <c r="A3" s="3" t="s">
        <v>7</v>
      </c>
      <c r="B3" s="14"/>
      <c r="C3" s="14"/>
    </row>
    <row r="4" spans="1:13" ht="15.75" x14ac:dyDescent="0.25">
      <c r="A4" s="3" t="s">
        <v>1</v>
      </c>
      <c r="B4" s="23"/>
      <c r="C4" s="23"/>
      <c r="D4" s="24"/>
      <c r="E4" s="6"/>
      <c r="F4" s="6"/>
      <c r="G4" s="6"/>
      <c r="H4" s="6"/>
      <c r="I4" s="6"/>
      <c r="J4" s="6"/>
      <c r="K4" s="6"/>
      <c r="L4" s="6"/>
    </row>
    <row r="5" spans="1:13" ht="15.75" x14ac:dyDescent="0.25">
      <c r="A5" s="3"/>
      <c r="B5" s="25">
        <v>41274</v>
      </c>
      <c r="C5" s="25">
        <v>41639</v>
      </c>
      <c r="D5" s="25">
        <v>42004</v>
      </c>
      <c r="E5" s="22">
        <v>42369</v>
      </c>
      <c r="F5" s="22">
        <v>42735</v>
      </c>
      <c r="G5" s="22">
        <v>43100</v>
      </c>
      <c r="H5" s="75">
        <v>2018</v>
      </c>
      <c r="I5" s="6"/>
      <c r="J5" s="6"/>
      <c r="K5" s="6"/>
      <c r="L5" s="6"/>
    </row>
    <row r="6" spans="1:13" ht="15.75" x14ac:dyDescent="0.25">
      <c r="B6" s="51"/>
      <c r="C6" s="51"/>
      <c r="D6" s="51"/>
      <c r="E6" s="52"/>
      <c r="F6" s="52"/>
      <c r="G6" s="52"/>
      <c r="H6" s="52"/>
      <c r="I6" s="52"/>
      <c r="J6" s="52"/>
      <c r="K6" s="52"/>
      <c r="L6" s="6"/>
    </row>
    <row r="7" spans="1:13" ht="15.75" x14ac:dyDescent="0.25">
      <c r="A7" s="3"/>
      <c r="B7" s="53"/>
      <c r="C7" s="53"/>
      <c r="D7" s="53"/>
      <c r="E7" s="54"/>
      <c r="F7" s="54"/>
      <c r="G7" s="53"/>
      <c r="H7" s="54"/>
      <c r="I7" s="54"/>
      <c r="J7" s="54"/>
      <c r="K7" s="52"/>
      <c r="L7" s="6"/>
    </row>
    <row r="8" spans="1:13" ht="15.75" x14ac:dyDescent="0.25">
      <c r="A8" s="9" t="s">
        <v>69</v>
      </c>
      <c r="B8" s="53">
        <v>3817127000</v>
      </c>
      <c r="C8" s="53">
        <v>4056278000</v>
      </c>
      <c r="D8" s="53">
        <v>3984482000</v>
      </c>
      <c r="E8" s="53">
        <v>3933185000</v>
      </c>
      <c r="F8" s="53">
        <v>4270585000</v>
      </c>
      <c r="G8" s="53">
        <v>4941799000</v>
      </c>
      <c r="H8" s="54">
        <v>5460190000</v>
      </c>
      <c r="I8" s="54"/>
      <c r="J8" s="54"/>
      <c r="K8" s="54"/>
      <c r="L8" s="28"/>
      <c r="M8" s="28"/>
    </row>
    <row r="9" spans="1:13" x14ac:dyDescent="0.25">
      <c r="A9" t="s">
        <v>70</v>
      </c>
      <c r="B9" s="53">
        <v>2526730000</v>
      </c>
      <c r="C9" s="53">
        <v>2550089000</v>
      </c>
      <c r="D9" s="53">
        <v>2400925000</v>
      </c>
      <c r="E9" s="54">
        <v>2243767000</v>
      </c>
      <c r="F9" s="54">
        <v>2290426000</v>
      </c>
      <c r="G9" s="54">
        <v>2632227000</v>
      </c>
      <c r="H9" s="54">
        <v>3177097000</v>
      </c>
      <c r="I9" s="54"/>
      <c r="J9" s="54"/>
      <c r="K9" s="54"/>
      <c r="L9" s="28"/>
      <c r="M9" s="28"/>
    </row>
    <row r="10" spans="1:13" s="2" customFormat="1" x14ac:dyDescent="0.25">
      <c r="A10" s="2" t="s">
        <v>71</v>
      </c>
      <c r="B10" s="49">
        <f>B8-B9</f>
        <v>1290397000</v>
      </c>
      <c r="C10" s="49">
        <f t="shared" ref="C10:H10" si="0">C8-C9</f>
        <v>1506189000</v>
      </c>
      <c r="D10" s="49">
        <f t="shared" si="0"/>
        <v>1583557000</v>
      </c>
      <c r="E10" s="49">
        <f t="shared" si="0"/>
        <v>1689418000</v>
      </c>
      <c r="F10" s="49">
        <f t="shared" si="0"/>
        <v>1980159000</v>
      </c>
      <c r="G10" s="49">
        <f t="shared" si="0"/>
        <v>2309572000</v>
      </c>
      <c r="H10" s="49">
        <f t="shared" si="0"/>
        <v>2283093000</v>
      </c>
      <c r="I10" s="57"/>
      <c r="J10" s="57"/>
      <c r="K10" s="58"/>
      <c r="L10" s="26"/>
    </row>
    <row r="11" spans="1:13" x14ac:dyDescent="0.25">
      <c r="B11" s="53"/>
      <c r="C11" s="53"/>
      <c r="D11" s="53"/>
      <c r="E11" s="54"/>
      <c r="F11" s="54"/>
      <c r="G11" s="54"/>
      <c r="H11" s="54"/>
      <c r="I11" s="54"/>
      <c r="J11" s="54"/>
      <c r="K11" s="52"/>
      <c r="L11" s="6"/>
    </row>
    <row r="12" spans="1:13" x14ac:dyDescent="0.25">
      <c r="A12" s="2" t="s">
        <v>34</v>
      </c>
      <c r="B12" s="55"/>
      <c r="C12" s="55"/>
      <c r="D12" s="55"/>
      <c r="E12" s="55"/>
      <c r="F12" s="55"/>
      <c r="G12" s="55"/>
      <c r="H12" s="54"/>
      <c r="I12" s="54"/>
      <c r="J12" s="54"/>
      <c r="K12" s="52"/>
      <c r="L12" s="6"/>
    </row>
    <row r="13" spans="1:13" x14ac:dyDescent="0.25">
      <c r="A13" s="5" t="s">
        <v>75</v>
      </c>
      <c r="B13" s="55">
        <v>663358000</v>
      </c>
      <c r="C13" s="55">
        <v>627182000</v>
      </c>
      <c r="D13" s="55">
        <v>759946000</v>
      </c>
      <c r="E13" s="55">
        <v>801754000</v>
      </c>
      <c r="F13" s="55">
        <v>743510000</v>
      </c>
      <c r="G13" s="55">
        <v>933955000</v>
      </c>
      <c r="H13" s="55">
        <v>906805000</v>
      </c>
      <c r="I13" s="54"/>
      <c r="J13" s="55"/>
      <c r="K13" s="55"/>
      <c r="L13" s="29"/>
      <c r="M13" s="29"/>
    </row>
    <row r="14" spans="1:13" x14ac:dyDescent="0.25">
      <c r="A14" s="5" t="s">
        <v>35</v>
      </c>
      <c r="B14" s="55"/>
      <c r="C14" s="55"/>
      <c r="D14" s="55"/>
      <c r="E14" s="55"/>
      <c r="F14" s="55" t="s">
        <v>14</v>
      </c>
      <c r="G14" s="49"/>
      <c r="H14" s="54"/>
      <c r="I14" s="54"/>
      <c r="J14" s="54"/>
      <c r="K14" s="52"/>
      <c r="L14" s="6"/>
    </row>
    <row r="15" spans="1:13" x14ac:dyDescent="0.25">
      <c r="A15" s="5" t="s">
        <v>38</v>
      </c>
      <c r="B15" s="55"/>
      <c r="C15" s="55"/>
      <c r="D15" s="55"/>
      <c r="E15" s="55"/>
      <c r="F15" s="55" t="s">
        <v>14</v>
      </c>
      <c r="G15" s="49"/>
      <c r="H15" s="54"/>
      <c r="I15" s="54"/>
      <c r="J15" s="54"/>
      <c r="K15" s="52"/>
      <c r="L15" s="6"/>
    </row>
    <row r="16" spans="1:13" x14ac:dyDescent="0.25">
      <c r="A16" s="5" t="s">
        <v>36</v>
      </c>
      <c r="B16" s="55"/>
      <c r="C16" s="55"/>
      <c r="D16" s="55"/>
      <c r="E16" s="55"/>
      <c r="F16" s="55" t="s">
        <v>14</v>
      </c>
      <c r="G16" s="49"/>
      <c r="H16" s="54"/>
      <c r="I16" s="54"/>
      <c r="J16" s="54"/>
      <c r="K16" s="52"/>
      <c r="L16" s="6"/>
    </row>
    <row r="17" spans="1:13" s="2" customFormat="1" x14ac:dyDescent="0.25">
      <c r="A17" s="2" t="s">
        <v>76</v>
      </c>
      <c r="B17" s="49">
        <f>B10-SUM(B13:B16)</f>
        <v>627039000</v>
      </c>
      <c r="C17" s="49">
        <f t="shared" ref="C17:E17" si="1">C10-SUM(C13:C16)</f>
        <v>879007000</v>
      </c>
      <c r="D17" s="49">
        <f t="shared" si="1"/>
        <v>823611000</v>
      </c>
      <c r="E17" s="49">
        <f t="shared" si="1"/>
        <v>887664000</v>
      </c>
      <c r="F17" s="49">
        <f>F10-SUM(F13:F16)</f>
        <v>1236649000</v>
      </c>
      <c r="G17" s="49">
        <f>G10-SUM(G13:G16)</f>
        <v>1375617000</v>
      </c>
      <c r="H17" s="49">
        <f t="shared" ref="H17" si="2">H10-SUM(H13:H16)</f>
        <v>1376288000</v>
      </c>
      <c r="I17" s="57"/>
      <c r="J17" s="57"/>
      <c r="K17" s="58"/>
      <c r="L17" s="26"/>
    </row>
    <row r="18" spans="1:13" ht="15.75" customHeight="1" x14ac:dyDescent="0.25">
      <c r="B18" s="46"/>
      <c r="C18" s="46"/>
      <c r="D18" s="55"/>
      <c r="E18" s="55"/>
      <c r="F18" s="55"/>
      <c r="G18" s="55"/>
      <c r="H18" s="54"/>
      <c r="I18" s="54"/>
      <c r="J18" s="54"/>
      <c r="K18" s="52"/>
      <c r="L18" s="6"/>
    </row>
    <row r="19" spans="1:13" x14ac:dyDescent="0.25">
      <c r="A19" t="s">
        <v>37</v>
      </c>
      <c r="B19" s="55">
        <v>194000</v>
      </c>
      <c r="C19" s="55">
        <v>94377000</v>
      </c>
      <c r="D19" s="55">
        <v>206000</v>
      </c>
      <c r="E19" s="56">
        <v>18361000</v>
      </c>
      <c r="F19" s="56">
        <v>3085000</v>
      </c>
      <c r="G19" s="55">
        <v>18847000</v>
      </c>
      <c r="H19" s="54">
        <v>30539000</v>
      </c>
      <c r="I19" s="54"/>
      <c r="J19" s="54"/>
      <c r="K19" s="54"/>
      <c r="L19" s="28"/>
      <c r="M19" s="28"/>
    </row>
    <row r="20" spans="1:13" x14ac:dyDescent="0.25">
      <c r="A20" t="s">
        <v>72</v>
      </c>
      <c r="B20" s="55">
        <v>33260000</v>
      </c>
      <c r="C20" s="55">
        <v>28203000</v>
      </c>
      <c r="D20" s="55">
        <v>27630000</v>
      </c>
      <c r="E20" s="56">
        <v>0</v>
      </c>
      <c r="F20" s="56">
        <v>0</v>
      </c>
      <c r="G20" s="55">
        <v>0</v>
      </c>
      <c r="H20" s="54"/>
      <c r="I20" s="54"/>
      <c r="J20" s="54"/>
      <c r="K20" s="54"/>
      <c r="L20" s="28"/>
      <c r="M20" s="28"/>
    </row>
    <row r="21" spans="1:13" x14ac:dyDescent="0.25">
      <c r="A21" s="5" t="s">
        <v>77</v>
      </c>
      <c r="B21" s="46">
        <v>0</v>
      </c>
      <c r="C21" s="55">
        <v>0</v>
      </c>
      <c r="D21" s="55">
        <v>0</v>
      </c>
      <c r="E21" s="56">
        <v>21584000</v>
      </c>
      <c r="F21" s="56">
        <v>19833000</v>
      </c>
      <c r="G21" s="57">
        <v>16009000</v>
      </c>
      <c r="H21" s="57">
        <v>29335000</v>
      </c>
      <c r="I21" s="54"/>
      <c r="J21" s="54"/>
      <c r="K21" s="54"/>
      <c r="L21" s="28"/>
      <c r="M21" s="28"/>
    </row>
    <row r="22" spans="1:13" s="2" customFormat="1" x14ac:dyDescent="0.25">
      <c r="A22" s="2" t="s">
        <v>21</v>
      </c>
      <c r="B22" s="49">
        <f>SUM(B17:B20)</f>
        <v>660493000</v>
      </c>
      <c r="C22" s="49">
        <f>SUM(C17:C20)</f>
        <v>1001587000</v>
      </c>
      <c r="D22" s="49">
        <f>SUM(D17,D20)-D19</f>
        <v>851035000</v>
      </c>
      <c r="E22" s="49">
        <f>SUM(E17:E21)</f>
        <v>927609000</v>
      </c>
      <c r="F22" s="49">
        <f>SUM(F17,F20,F21)-F19</f>
        <v>1253397000</v>
      </c>
      <c r="G22" s="49">
        <f>SUM(G17,G20,G21)-G19</f>
        <v>1372779000</v>
      </c>
      <c r="H22" s="49">
        <f>SUM(H17,H20,H21)+H19</f>
        <v>1436162000</v>
      </c>
      <c r="I22" s="54"/>
      <c r="J22" s="57"/>
      <c r="K22" s="58"/>
      <c r="L22" s="26"/>
    </row>
    <row r="23" spans="1:13" s="5" customFormat="1" ht="30" x14ac:dyDescent="0.25">
      <c r="A23" s="21" t="s">
        <v>39</v>
      </c>
      <c r="B23" s="55">
        <v>0</v>
      </c>
      <c r="C23" s="55">
        <v>0</v>
      </c>
      <c r="D23" s="55">
        <v>0</v>
      </c>
      <c r="E23" s="55">
        <v>46386000</v>
      </c>
      <c r="F23" s="55">
        <v>62675000</v>
      </c>
      <c r="G23" s="55">
        <v>68645000</v>
      </c>
      <c r="H23" s="56">
        <v>71814000</v>
      </c>
      <c r="I23" s="54"/>
      <c r="J23" s="56"/>
      <c r="K23" s="56"/>
      <c r="L23" s="30"/>
      <c r="M23" s="30"/>
    </row>
    <row r="24" spans="1:13" x14ac:dyDescent="0.25">
      <c r="A24" s="2"/>
      <c r="B24" s="49"/>
      <c r="C24" s="49"/>
      <c r="D24" s="49"/>
      <c r="E24" s="54"/>
      <c r="F24" s="54"/>
      <c r="G24" s="54"/>
      <c r="H24" s="54"/>
      <c r="I24" s="54"/>
      <c r="J24" s="54"/>
      <c r="K24" s="52"/>
      <c r="L24" s="6"/>
    </row>
    <row r="25" spans="1:13" x14ac:dyDescent="0.25">
      <c r="A25" s="2" t="s">
        <v>40</v>
      </c>
      <c r="B25" s="49">
        <f>B22-B23</f>
        <v>660493000</v>
      </c>
      <c r="C25" s="49">
        <f t="shared" ref="C25:D25" si="3">C22-C23</f>
        <v>1001587000</v>
      </c>
      <c r="D25" s="49">
        <f t="shared" si="3"/>
        <v>851035000</v>
      </c>
      <c r="E25" s="49">
        <f>E22-E23</f>
        <v>881223000</v>
      </c>
      <c r="F25" s="49">
        <f>F22-F23</f>
        <v>1190722000</v>
      </c>
      <c r="G25" s="49">
        <f>G22-G23</f>
        <v>1304134000</v>
      </c>
      <c r="H25" s="49">
        <f t="shared" ref="H25" si="4">H22-H23</f>
        <v>1364348000</v>
      </c>
      <c r="I25" s="54"/>
      <c r="J25" s="54"/>
      <c r="K25" s="52"/>
      <c r="L25" s="6"/>
    </row>
    <row r="26" spans="1:13" x14ac:dyDescent="0.25">
      <c r="A26" s="2"/>
      <c r="B26" s="49"/>
      <c r="C26" s="49"/>
      <c r="D26" s="49"/>
      <c r="E26" s="49"/>
      <c r="F26" s="49"/>
      <c r="G26" s="49"/>
      <c r="H26" s="54"/>
      <c r="I26" s="54"/>
      <c r="J26" s="54"/>
      <c r="K26" s="52"/>
      <c r="L26" s="6"/>
    </row>
    <row r="27" spans="1:13" x14ac:dyDescent="0.25">
      <c r="A27" s="5" t="s">
        <v>22</v>
      </c>
      <c r="B27" s="55">
        <v>-177982000</v>
      </c>
      <c r="C27" s="55">
        <v>-262692000</v>
      </c>
      <c r="D27" s="55">
        <v>-230903000</v>
      </c>
      <c r="E27" s="56">
        <v>-230872000</v>
      </c>
      <c r="F27" s="56">
        <v>-309634000</v>
      </c>
      <c r="G27" s="57">
        <v>-351522000</v>
      </c>
      <c r="H27" s="54">
        <v>-360700000</v>
      </c>
      <c r="I27" s="54"/>
      <c r="J27" s="54"/>
      <c r="K27" s="54"/>
      <c r="L27" s="28"/>
      <c r="M27" s="28"/>
    </row>
    <row r="28" spans="1:13" s="2" customFormat="1" x14ac:dyDescent="0.25">
      <c r="A28" s="2" t="s">
        <v>41</v>
      </c>
      <c r="B28" s="49">
        <f t="shared" ref="B28:H28" si="5">B25+B27</f>
        <v>482511000</v>
      </c>
      <c r="C28" s="49">
        <f t="shared" si="5"/>
        <v>738895000</v>
      </c>
      <c r="D28" s="49">
        <f t="shared" si="5"/>
        <v>620132000</v>
      </c>
      <c r="E28" s="49">
        <f t="shared" si="5"/>
        <v>650351000</v>
      </c>
      <c r="F28" s="49">
        <f t="shared" si="5"/>
        <v>881088000</v>
      </c>
      <c r="G28" s="49">
        <f t="shared" si="5"/>
        <v>952612000</v>
      </c>
      <c r="H28" s="49">
        <f t="shared" si="5"/>
        <v>1003648000</v>
      </c>
      <c r="I28" s="57"/>
      <c r="J28" s="57"/>
      <c r="K28" s="58"/>
      <c r="L28" s="26"/>
    </row>
    <row r="29" spans="1:13" x14ac:dyDescent="0.25">
      <c r="A29" s="5" t="s">
        <v>79</v>
      </c>
      <c r="B29" s="59">
        <v>0</v>
      </c>
      <c r="C29" s="59">
        <v>0</v>
      </c>
      <c r="D29" s="59">
        <v>0</v>
      </c>
      <c r="E29" s="59">
        <v>0</v>
      </c>
      <c r="F29" s="55">
        <v>-13220000</v>
      </c>
      <c r="G29" s="55">
        <v>13220000</v>
      </c>
      <c r="H29" s="54"/>
      <c r="I29" s="54"/>
      <c r="J29" s="54"/>
      <c r="K29" s="54"/>
      <c r="L29" s="28"/>
      <c r="M29" s="28"/>
    </row>
    <row r="30" spans="1:13" x14ac:dyDescent="0.25">
      <c r="A30" s="21" t="s">
        <v>78</v>
      </c>
      <c r="B30" s="59">
        <v>0</v>
      </c>
      <c r="C30" s="59">
        <v>0</v>
      </c>
      <c r="D30" s="59">
        <v>0</v>
      </c>
      <c r="E30" s="59">
        <v>0</v>
      </c>
      <c r="F30" s="54">
        <v>3305000</v>
      </c>
      <c r="G30" s="54">
        <v>-3305000</v>
      </c>
      <c r="H30" s="54"/>
      <c r="I30" s="54"/>
      <c r="J30" s="54"/>
      <c r="K30" s="54"/>
      <c r="L30" s="28"/>
      <c r="M30" s="28"/>
    </row>
    <row r="31" spans="1:13" x14ac:dyDescent="0.25">
      <c r="A31" s="21" t="s">
        <v>80</v>
      </c>
      <c r="B31" s="59">
        <v>0</v>
      </c>
      <c r="C31" s="59">
        <v>0</v>
      </c>
      <c r="D31" s="59">
        <v>0</v>
      </c>
      <c r="E31" s="59">
        <v>0</v>
      </c>
      <c r="F31" s="54">
        <v>-9915000</v>
      </c>
      <c r="G31" s="54">
        <v>9915000</v>
      </c>
      <c r="H31" s="54"/>
      <c r="I31" s="54"/>
      <c r="J31" s="54"/>
      <c r="K31" s="54"/>
      <c r="L31" s="28"/>
      <c r="M31" s="28"/>
    </row>
    <row r="32" spans="1:13" x14ac:dyDescent="0.25">
      <c r="A32" s="27" t="s">
        <v>73</v>
      </c>
      <c r="B32" s="55">
        <f>SUM(B28:B29)</f>
        <v>482511000</v>
      </c>
      <c r="C32" s="55">
        <f t="shared" ref="C32:D32" si="6">SUM(C28:C29)</f>
        <v>738895000</v>
      </c>
      <c r="D32" s="55">
        <f t="shared" si="6"/>
        <v>620132000</v>
      </c>
      <c r="E32" s="55">
        <f>SUM(E28:E30)</f>
        <v>650351000</v>
      </c>
      <c r="F32" s="55">
        <f>SUM(F28:F30)</f>
        <v>871173000</v>
      </c>
      <c r="G32" s="55">
        <f t="shared" ref="G32" si="7">SUM(G28:G30)</f>
        <v>962527000</v>
      </c>
      <c r="H32" s="55"/>
      <c r="I32" s="54"/>
      <c r="J32" s="55"/>
      <c r="K32" s="52"/>
      <c r="L32" s="6"/>
    </row>
    <row r="33" spans="1:12" x14ac:dyDescent="0.25">
      <c r="A33" s="27" t="s">
        <v>74</v>
      </c>
      <c r="B33" s="55"/>
      <c r="C33" s="55"/>
      <c r="D33" s="55"/>
      <c r="E33" s="55"/>
      <c r="F33" s="55"/>
      <c r="G33" s="55"/>
      <c r="H33" s="55"/>
      <c r="I33" s="54"/>
      <c r="J33" s="55"/>
      <c r="K33" s="52"/>
      <c r="L33" s="6"/>
    </row>
    <row r="34" spans="1:12" x14ac:dyDescent="0.25">
      <c r="A34" s="5"/>
      <c r="B34" s="55"/>
      <c r="C34" s="55"/>
      <c r="D34" s="55"/>
      <c r="E34" s="57"/>
      <c r="F34" s="54"/>
      <c r="G34" s="54"/>
      <c r="H34" s="54"/>
      <c r="I34" s="54"/>
      <c r="J34" s="54"/>
      <c r="K34" s="52"/>
      <c r="L34" s="6"/>
    </row>
    <row r="35" spans="1:12" s="2" customFormat="1" x14ac:dyDescent="0.25">
      <c r="A35" s="2" t="s">
        <v>81</v>
      </c>
      <c r="B35" s="49"/>
      <c r="C35" s="49"/>
      <c r="D35" s="49"/>
      <c r="E35" s="57"/>
      <c r="F35" s="57"/>
      <c r="G35" s="57"/>
      <c r="H35" s="57"/>
      <c r="I35" s="54"/>
      <c r="J35" s="57"/>
      <c r="K35" s="58"/>
      <c r="L35" s="26"/>
    </row>
    <row r="36" spans="1:12" x14ac:dyDescent="0.25">
      <c r="A36" s="5"/>
      <c r="B36" s="55"/>
      <c r="C36" s="55"/>
      <c r="D36" s="55"/>
      <c r="E36" s="57"/>
      <c r="F36" s="54"/>
      <c r="G36" s="54"/>
      <c r="H36" s="54"/>
      <c r="I36" s="54"/>
      <c r="J36" s="54"/>
      <c r="K36" s="52"/>
      <c r="L36" s="6"/>
    </row>
    <row r="37" spans="1:12" x14ac:dyDescent="0.25">
      <c r="A37" s="5" t="s">
        <v>82</v>
      </c>
      <c r="B37" s="55"/>
      <c r="C37" s="55"/>
      <c r="D37" s="55"/>
      <c r="E37" s="57"/>
      <c r="F37" s="54">
        <f>F32</f>
        <v>871173000</v>
      </c>
      <c r="G37" s="54"/>
      <c r="H37" s="54"/>
      <c r="I37" s="54"/>
      <c r="J37" s="54"/>
      <c r="K37" s="52"/>
      <c r="L37" s="6"/>
    </row>
    <row r="38" spans="1:12" x14ac:dyDescent="0.25">
      <c r="A38" s="5" t="s">
        <v>83</v>
      </c>
      <c r="B38" s="55"/>
      <c r="C38" s="55"/>
      <c r="D38" s="55"/>
      <c r="E38" s="57"/>
      <c r="F38" s="54"/>
      <c r="G38" s="54"/>
      <c r="H38" s="54"/>
      <c r="I38" s="54"/>
      <c r="J38" s="54"/>
      <c r="K38" s="52"/>
      <c r="L38" s="6"/>
    </row>
    <row r="39" spans="1:12" x14ac:dyDescent="0.25">
      <c r="A39" s="5"/>
      <c r="B39" s="55"/>
      <c r="C39" s="55"/>
      <c r="D39" s="55"/>
      <c r="E39" s="57"/>
      <c r="F39" s="54"/>
      <c r="G39" s="54"/>
      <c r="H39" s="54"/>
      <c r="I39" s="54"/>
      <c r="J39" s="54"/>
      <c r="K39" s="52"/>
      <c r="L39" s="6"/>
    </row>
    <row r="40" spans="1:12" s="63" customFormat="1" x14ac:dyDescent="0.25">
      <c r="A40" s="60" t="s">
        <v>23</v>
      </c>
      <c r="B40" s="50">
        <f>B28/('1'!B30/10)</f>
        <v>31.705972414790089</v>
      </c>
      <c r="C40" s="50">
        <f>C28/('1'!C30/10)</f>
        <v>48.553057831689479</v>
      </c>
      <c r="D40" s="50">
        <f>D28/('1'!D30/10)</f>
        <v>40.749098125283375</v>
      </c>
      <c r="E40" s="50">
        <f>E28/('1'!E30/10)</f>
        <v>42.734799550541126</v>
      </c>
      <c r="F40" s="50">
        <f>F28/('1'!F30/10)</f>
        <v>57.89661131663852</v>
      </c>
      <c r="G40" s="50">
        <f>G28/('1'!G30/10)</f>
        <v>62.59647923881117</v>
      </c>
      <c r="H40" s="50">
        <f>H28/('1'!H30/10)</f>
        <v>65.950073267053483</v>
      </c>
      <c r="I40" s="54"/>
      <c r="J40" s="61"/>
      <c r="K40" s="62"/>
      <c r="L40" s="62"/>
    </row>
    <row r="41" spans="1:12" x14ac:dyDescent="0.25">
      <c r="A41" s="2" t="s">
        <v>42</v>
      </c>
      <c r="B41" s="31"/>
      <c r="C41" s="31"/>
      <c r="D41" s="31"/>
      <c r="E41" s="31"/>
      <c r="F41" s="31"/>
      <c r="G41" s="31"/>
      <c r="H41" s="28"/>
      <c r="I41" s="28"/>
      <c r="J41" s="28"/>
      <c r="K41" s="6"/>
      <c r="L41" s="6"/>
    </row>
    <row r="42" spans="1:12" x14ac:dyDescent="0.25">
      <c r="B42" s="29"/>
      <c r="C42" s="29"/>
      <c r="D42" s="32"/>
      <c r="E42" s="28"/>
      <c r="F42" s="28"/>
      <c r="G42" s="28"/>
      <c r="H42" s="28"/>
      <c r="I42" s="28"/>
      <c r="J42" s="28"/>
      <c r="K42" s="6"/>
      <c r="L42" s="6"/>
    </row>
    <row r="43" spans="1:12" x14ac:dyDescent="0.25">
      <c r="B43" s="32"/>
      <c r="C43" s="32"/>
      <c r="D43" s="32"/>
      <c r="E43" s="28"/>
      <c r="F43" s="28"/>
      <c r="G43" s="28"/>
      <c r="H43" s="28"/>
      <c r="I43" s="28"/>
      <c r="J43" s="28"/>
      <c r="K43" s="6"/>
      <c r="L43" s="6"/>
    </row>
    <row r="44" spans="1:12" x14ac:dyDescent="0.25">
      <c r="B44" s="32"/>
      <c r="C44" s="32"/>
      <c r="D44" s="32"/>
      <c r="E44" s="28"/>
      <c r="F44" s="28"/>
      <c r="G44" s="28"/>
      <c r="H44" s="28"/>
      <c r="I44" s="28"/>
      <c r="J44" s="28"/>
      <c r="K44" s="6"/>
      <c r="L44" s="6"/>
    </row>
    <row r="45" spans="1:12" x14ac:dyDescent="0.25">
      <c r="B45" s="32"/>
      <c r="C45" s="32"/>
      <c r="D45" s="32"/>
      <c r="E45" s="28"/>
      <c r="F45" s="28"/>
      <c r="G45" s="28"/>
      <c r="H45" s="28"/>
      <c r="I45" s="28"/>
      <c r="J45" s="28"/>
      <c r="K45" s="6"/>
      <c r="L45" s="6"/>
    </row>
    <row r="46" spans="1:12" x14ac:dyDescent="0.25">
      <c r="B46" s="32"/>
      <c r="C46" s="32"/>
      <c r="D46" s="32"/>
      <c r="E46" s="28"/>
      <c r="F46" s="28"/>
      <c r="G46" s="28"/>
      <c r="H46" s="28"/>
      <c r="I46" s="28"/>
      <c r="J46" s="28"/>
      <c r="K46" s="6"/>
      <c r="L46" s="6"/>
    </row>
    <row r="47" spans="1:12" x14ac:dyDescent="0.25">
      <c r="B47" s="32"/>
      <c r="C47" s="32"/>
      <c r="D47" s="32"/>
      <c r="E47" s="28"/>
      <c r="F47" s="28"/>
      <c r="G47" s="28"/>
      <c r="H47" s="28"/>
      <c r="I47" s="28"/>
      <c r="J47" s="28"/>
      <c r="K47" s="6"/>
      <c r="L47" s="6"/>
    </row>
    <row r="48" spans="1:12" x14ac:dyDescent="0.25">
      <c r="B48" s="32"/>
      <c r="C48" s="32"/>
      <c r="D48" s="32"/>
      <c r="E48" s="28"/>
      <c r="F48" s="28"/>
      <c r="G48" s="28"/>
      <c r="H48" s="28"/>
      <c r="I48" s="28"/>
      <c r="J48" s="28"/>
      <c r="K48" s="6"/>
      <c r="L48" s="6"/>
    </row>
    <row r="49" spans="1:12" x14ac:dyDescent="0.25">
      <c r="B49" s="32"/>
      <c r="C49" s="32"/>
      <c r="D49" s="32"/>
      <c r="E49" s="28"/>
      <c r="F49" s="28"/>
      <c r="G49" s="28"/>
      <c r="H49" s="28"/>
      <c r="I49" s="28"/>
      <c r="J49" s="28"/>
      <c r="K49" s="6"/>
      <c r="L49" s="6"/>
    </row>
    <row r="50" spans="1:12" x14ac:dyDescent="0.25">
      <c r="B50" s="32"/>
      <c r="C50" s="32"/>
      <c r="D50" s="32"/>
      <c r="E50" s="28"/>
      <c r="F50" s="28"/>
      <c r="G50" s="28"/>
      <c r="H50" s="28"/>
      <c r="I50" s="28"/>
      <c r="J50" s="28"/>
      <c r="K50" s="6"/>
      <c r="L50" s="6"/>
    </row>
    <row r="51" spans="1:12" x14ac:dyDescent="0.25">
      <c r="B51" s="32"/>
      <c r="C51" s="32"/>
      <c r="D51" s="32"/>
      <c r="E51" s="28"/>
      <c r="F51" s="28"/>
      <c r="G51" s="28"/>
      <c r="H51" s="28"/>
      <c r="I51" s="28"/>
      <c r="J51" s="28"/>
      <c r="K51" s="6"/>
      <c r="L51" s="6"/>
    </row>
    <row r="52" spans="1:12" x14ac:dyDescent="0.25">
      <c r="B52" s="32"/>
      <c r="C52" s="32"/>
      <c r="D52" s="32"/>
      <c r="E52" s="28"/>
      <c r="F52" s="28"/>
      <c r="G52" s="28"/>
      <c r="H52" s="28"/>
      <c r="I52" s="28"/>
      <c r="J52" s="28"/>
      <c r="K52" s="6"/>
      <c r="L52" s="6"/>
    </row>
    <row r="53" spans="1:12" x14ac:dyDescent="0.25">
      <c r="B53" s="32"/>
      <c r="C53" s="32"/>
      <c r="D53" s="32"/>
      <c r="E53" s="28"/>
      <c r="F53" s="28"/>
      <c r="G53" s="28"/>
      <c r="H53" s="28"/>
      <c r="I53" s="28"/>
      <c r="J53" s="28"/>
      <c r="K53" s="6"/>
      <c r="L53" s="6"/>
    </row>
    <row r="54" spans="1:12" x14ac:dyDescent="0.25">
      <c r="B54" s="32"/>
      <c r="C54" s="32"/>
      <c r="D54" s="32"/>
      <c r="E54" s="28"/>
      <c r="F54" s="28"/>
      <c r="G54" s="28"/>
      <c r="H54" s="28"/>
      <c r="I54" s="28"/>
      <c r="J54" s="28"/>
      <c r="K54" s="6"/>
      <c r="L54" s="6"/>
    </row>
    <row r="55" spans="1:12" x14ac:dyDescent="0.25">
      <c r="B55" s="32"/>
      <c r="C55" s="32"/>
      <c r="D55" s="32"/>
      <c r="E55" s="28"/>
      <c r="F55" s="28"/>
      <c r="G55" s="28"/>
      <c r="H55" s="28"/>
      <c r="I55" s="28"/>
      <c r="J55" s="28"/>
      <c r="K55" s="6"/>
      <c r="L55" s="6"/>
    </row>
    <row r="56" spans="1:12" x14ac:dyDescent="0.25">
      <c r="B56" s="32"/>
      <c r="C56" s="32"/>
      <c r="D56" s="32"/>
      <c r="E56" s="28"/>
      <c r="F56" s="28"/>
      <c r="G56" s="28"/>
      <c r="H56" s="28"/>
      <c r="I56" s="28"/>
      <c r="J56" s="28"/>
      <c r="K56" s="6"/>
      <c r="L56" s="6"/>
    </row>
    <row r="57" spans="1:12" x14ac:dyDescent="0.25">
      <c r="B57" s="32"/>
      <c r="C57" s="32"/>
      <c r="D57" s="32"/>
      <c r="E57" s="28"/>
      <c r="F57" s="28"/>
      <c r="G57" s="28"/>
      <c r="H57" s="28"/>
      <c r="I57" s="28"/>
      <c r="J57" s="28"/>
      <c r="K57" s="6"/>
      <c r="L57" s="6"/>
    </row>
    <row r="58" spans="1:12" x14ac:dyDescent="0.25">
      <c r="B58" s="32"/>
      <c r="C58" s="32"/>
      <c r="D58" s="32"/>
      <c r="E58" s="28"/>
      <c r="F58" s="28"/>
      <c r="G58" s="28"/>
      <c r="H58" s="28"/>
      <c r="I58" s="28"/>
      <c r="J58" s="28"/>
      <c r="K58" s="6"/>
      <c r="L58" s="6"/>
    </row>
    <row r="59" spans="1:12" x14ac:dyDescent="0.25">
      <c r="B59" s="32"/>
      <c r="C59" s="32"/>
      <c r="D59" s="32"/>
      <c r="E59" s="28"/>
      <c r="F59" s="28"/>
      <c r="G59" s="28"/>
      <c r="H59" s="28"/>
      <c r="I59" s="28"/>
      <c r="J59" s="28"/>
      <c r="K59" s="6"/>
      <c r="L59" s="6"/>
    </row>
    <row r="60" spans="1:12" x14ac:dyDescent="0.25">
      <c r="B60" s="32"/>
      <c r="C60" s="32"/>
      <c r="D60" s="32"/>
      <c r="E60" s="28"/>
      <c r="F60" s="28"/>
      <c r="G60" s="28"/>
      <c r="H60" s="28"/>
      <c r="I60" s="28"/>
      <c r="J60" s="28"/>
      <c r="K60" s="6"/>
      <c r="L60" s="6"/>
    </row>
    <row r="61" spans="1:12" x14ac:dyDescent="0.25">
      <c r="B61" s="24"/>
      <c r="C61" s="24"/>
      <c r="D61" s="24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B62" s="24"/>
      <c r="C62" s="24"/>
      <c r="D62" s="24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B63" s="24"/>
      <c r="C63" s="24"/>
      <c r="D63" s="24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R47"/>
  <sheetViews>
    <sheetView tabSelected="1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I34" sqref="I34"/>
    </sheetView>
  </sheetViews>
  <sheetFormatPr defaultRowHeight="15" x14ac:dyDescent="0.25"/>
  <cols>
    <col min="1" max="1" width="49.28515625" customWidth="1"/>
    <col min="2" max="2" width="15.7109375" style="10" bestFit="1" customWidth="1"/>
    <col min="3" max="5" width="15.7109375" bestFit="1" customWidth="1"/>
    <col min="6" max="6" width="15.28515625" customWidth="1"/>
    <col min="7" max="7" width="15.7109375" bestFit="1" customWidth="1"/>
    <col min="8" max="10" width="18" bestFit="1" customWidth="1"/>
    <col min="11" max="13" width="18.7109375" bestFit="1" customWidth="1"/>
  </cols>
  <sheetData>
    <row r="2" spans="1:44" ht="15.75" x14ac:dyDescent="0.25">
      <c r="A2" s="3" t="s">
        <v>45</v>
      </c>
      <c r="B2" s="14"/>
      <c r="C2" s="3"/>
    </row>
    <row r="3" spans="1:44" ht="15.75" x14ac:dyDescent="0.25">
      <c r="A3" s="3" t="s">
        <v>20</v>
      </c>
      <c r="B3" s="14"/>
      <c r="C3" s="3"/>
    </row>
    <row r="4" spans="1:44" ht="15.75" x14ac:dyDescent="0.25">
      <c r="A4" s="3" t="s">
        <v>1</v>
      </c>
      <c r="B4" s="14"/>
      <c r="C4" s="3"/>
    </row>
    <row r="5" spans="1:44" ht="15.75" x14ac:dyDescent="0.25">
      <c r="A5" s="3"/>
      <c r="B5" s="11">
        <v>41274</v>
      </c>
      <c r="C5" s="8">
        <v>41639</v>
      </c>
      <c r="D5" s="8">
        <v>42004</v>
      </c>
      <c r="E5" s="8">
        <v>42369</v>
      </c>
      <c r="F5" s="8">
        <v>42735</v>
      </c>
      <c r="G5" s="8">
        <v>43100</v>
      </c>
      <c r="H5" s="76">
        <v>2018</v>
      </c>
    </row>
    <row r="6" spans="1:44" ht="15.75" x14ac:dyDescent="0.25">
      <c r="A6" s="3"/>
      <c r="B6" s="66"/>
      <c r="C6" s="67"/>
      <c r="D6" s="67"/>
      <c r="E6" s="67"/>
      <c r="F6" s="67"/>
      <c r="G6" s="67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44" x14ac:dyDescent="0.25">
      <c r="A7" s="2" t="s">
        <v>11</v>
      </c>
      <c r="B7" s="36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44" x14ac:dyDescent="0.25">
      <c r="A8" t="s">
        <v>84</v>
      </c>
      <c r="B8" s="36">
        <v>3735146000</v>
      </c>
      <c r="C8" s="36">
        <v>3944022000</v>
      </c>
      <c r="D8" s="35">
        <v>3897467000</v>
      </c>
      <c r="E8" s="35">
        <v>3991950000</v>
      </c>
      <c r="F8" s="35">
        <v>4241518000</v>
      </c>
      <c r="G8" s="35">
        <v>4828248000</v>
      </c>
      <c r="H8" s="35">
        <v>5394635000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1:44" ht="15.75" x14ac:dyDescent="0.25">
      <c r="A9" s="9" t="s">
        <v>85</v>
      </c>
      <c r="B9" s="36">
        <v>30116000</v>
      </c>
      <c r="C9" s="36">
        <v>-19668000</v>
      </c>
      <c r="D9" s="35">
        <v>20284000</v>
      </c>
      <c r="E9" s="35">
        <v>-45569000</v>
      </c>
      <c r="F9" s="35">
        <v>-67686000</v>
      </c>
      <c r="G9" s="35">
        <v>40909000</v>
      </c>
      <c r="H9" s="35">
        <v>16341000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ht="15.75" x14ac:dyDescent="0.25">
      <c r="A10" s="9" t="s">
        <v>99</v>
      </c>
      <c r="B10" s="36">
        <v>0</v>
      </c>
      <c r="C10" s="36">
        <v>0</v>
      </c>
      <c r="D10" s="35">
        <v>0</v>
      </c>
      <c r="E10" s="35">
        <v>-2689481000</v>
      </c>
      <c r="F10" s="35">
        <v>-2872351000</v>
      </c>
      <c r="G10" s="35">
        <v>-3309553000</v>
      </c>
      <c r="H10" s="35">
        <v>-4006372000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ht="15.75" x14ac:dyDescent="0.25">
      <c r="A11" s="9" t="s">
        <v>100</v>
      </c>
      <c r="B11" s="36">
        <v>0</v>
      </c>
      <c r="C11" s="36">
        <v>0</v>
      </c>
      <c r="D11" s="35">
        <v>0</v>
      </c>
      <c r="E11" s="35">
        <v>1256900000</v>
      </c>
      <c r="F11" s="35">
        <v>1301481000</v>
      </c>
      <c r="G11" s="35">
        <f>SUM(G8:G10)</f>
        <v>1559604000</v>
      </c>
      <c r="H11" s="35">
        <f>SUM(H8:H10)</f>
        <v>1404604000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x14ac:dyDescent="0.25">
      <c r="A12" t="s">
        <v>86</v>
      </c>
      <c r="B12" s="35">
        <v>-3148491000</v>
      </c>
      <c r="C12" s="35">
        <v>-2897878000</v>
      </c>
      <c r="D12" s="35">
        <v>-2928293000</v>
      </c>
      <c r="E12" s="35">
        <v>0</v>
      </c>
      <c r="F12" s="35">
        <v>0</v>
      </c>
      <c r="G12" s="45">
        <v>0</v>
      </c>
      <c r="H12" s="35">
        <v>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x14ac:dyDescent="0.25">
      <c r="A13" t="s">
        <v>87</v>
      </c>
      <c r="B13" s="36">
        <v>52210000</v>
      </c>
      <c r="C13" s="36">
        <v>16434000</v>
      </c>
      <c r="D13" s="35">
        <v>25806000</v>
      </c>
      <c r="E13" s="35">
        <v>0</v>
      </c>
      <c r="F13" s="45">
        <v>0</v>
      </c>
      <c r="G13" s="45">
        <v>0</v>
      </c>
      <c r="H13" s="35">
        <v>0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x14ac:dyDescent="0.25">
      <c r="A14" t="s">
        <v>43</v>
      </c>
      <c r="B14" s="41">
        <v>-185391000</v>
      </c>
      <c r="C14" s="41">
        <v>-207199000</v>
      </c>
      <c r="D14" s="41">
        <v>-240735000</v>
      </c>
      <c r="E14" s="35">
        <v>-235183000</v>
      </c>
      <c r="F14" s="41">
        <v>-187775000</v>
      </c>
      <c r="G14" s="35">
        <v>-401134000</v>
      </c>
      <c r="H14" s="35">
        <v>-234018000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x14ac:dyDescent="0.25">
      <c r="A15" t="s">
        <v>106</v>
      </c>
      <c r="B15" s="41">
        <v>0</v>
      </c>
      <c r="C15" s="45">
        <v>0</v>
      </c>
      <c r="D15" s="41">
        <v>0</v>
      </c>
      <c r="E15" s="35">
        <v>-97000</v>
      </c>
      <c r="F15" s="41">
        <v>-116000</v>
      </c>
      <c r="G15" s="35">
        <v>-20000</v>
      </c>
      <c r="H15" s="35">
        <v>-936000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x14ac:dyDescent="0.25">
      <c r="A16" s="18" t="s">
        <v>44</v>
      </c>
      <c r="B16" s="68">
        <f>SUM(B8:B15)</f>
        <v>483590000</v>
      </c>
      <c r="C16" s="68">
        <f>SUM(C8:C15)</f>
        <v>835711000</v>
      </c>
      <c r="D16" s="68">
        <f>SUM(D8:D15)</f>
        <v>774529000</v>
      </c>
      <c r="E16" s="68">
        <f>SUM(E11:E15)</f>
        <v>1021620000</v>
      </c>
      <c r="F16" s="68">
        <f>SUM(F11:F15)</f>
        <v>1113590000</v>
      </c>
      <c r="G16" s="68">
        <f>SUM(G11:G15)</f>
        <v>1158450000</v>
      </c>
      <c r="H16" s="68">
        <f>SUM(H11:H15)</f>
        <v>1169650000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 x14ac:dyDescent="0.25">
      <c r="B17" s="36"/>
      <c r="C17" s="36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 x14ac:dyDescent="0.25">
      <c r="A18" s="2" t="s">
        <v>12</v>
      </c>
      <c r="B18" s="36"/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 x14ac:dyDescent="0.25">
      <c r="A19" t="s">
        <v>88</v>
      </c>
      <c r="B19" s="36">
        <v>-388255000</v>
      </c>
      <c r="C19" s="36">
        <v>-201846000</v>
      </c>
      <c r="D19" s="35">
        <v>-200513000</v>
      </c>
      <c r="E19" s="41">
        <v>-558548000</v>
      </c>
      <c r="F19" s="41">
        <v>-778632000</v>
      </c>
      <c r="G19" s="41">
        <v>-969008000</v>
      </c>
      <c r="H19" s="35">
        <v>-551615000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 x14ac:dyDescent="0.25">
      <c r="A20" s="17" t="s">
        <v>90</v>
      </c>
      <c r="B20" s="41">
        <v>-70000</v>
      </c>
      <c r="C20" s="36">
        <v>-2936000</v>
      </c>
      <c r="D20" s="41">
        <v>-6872000</v>
      </c>
      <c r="E20" s="41">
        <v>-236000</v>
      </c>
      <c r="F20" s="41">
        <v>-728000</v>
      </c>
      <c r="G20" s="41">
        <v>-833000</v>
      </c>
      <c r="H20" s="35">
        <v>0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 x14ac:dyDescent="0.25">
      <c r="A21" s="17" t="s">
        <v>89</v>
      </c>
      <c r="B21" s="41">
        <v>1473000</v>
      </c>
      <c r="C21" s="36">
        <v>119836000</v>
      </c>
      <c r="D21" s="41">
        <v>784000</v>
      </c>
      <c r="E21" s="41">
        <v>13767000</v>
      </c>
      <c r="F21" s="41">
        <v>5875000</v>
      </c>
      <c r="G21" s="41">
        <v>1176000</v>
      </c>
      <c r="H21" s="35">
        <v>37105000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 x14ac:dyDescent="0.25">
      <c r="A22" s="17" t="s">
        <v>103</v>
      </c>
      <c r="B22" s="41">
        <v>0</v>
      </c>
      <c r="C22" s="36">
        <v>0</v>
      </c>
      <c r="D22" s="41">
        <v>0</v>
      </c>
      <c r="E22" s="41">
        <v>0</v>
      </c>
      <c r="F22" s="41">
        <v>664125000</v>
      </c>
      <c r="G22" s="41">
        <v>0</v>
      </c>
      <c r="H22" s="35">
        <v>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 x14ac:dyDescent="0.25">
      <c r="A23" s="17" t="s">
        <v>101</v>
      </c>
      <c r="B23" s="41">
        <v>0</v>
      </c>
      <c r="C23" s="45">
        <v>0</v>
      </c>
      <c r="D23" s="45">
        <v>0</v>
      </c>
      <c r="E23" s="41">
        <v>-60000000</v>
      </c>
      <c r="F23" s="41">
        <v>49701000</v>
      </c>
      <c r="G23" s="41">
        <v>-236000</v>
      </c>
      <c r="H23" s="35">
        <v>-218000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 x14ac:dyDescent="0.25">
      <c r="A24" t="s">
        <v>102</v>
      </c>
      <c r="B24" s="36">
        <v>0</v>
      </c>
      <c r="C24" s="45">
        <v>0</v>
      </c>
      <c r="D24" s="35">
        <v>0</v>
      </c>
      <c r="E24" s="41">
        <v>21816000</v>
      </c>
      <c r="F24" s="41">
        <v>19075000</v>
      </c>
      <c r="G24" s="45">
        <v>17813000</v>
      </c>
      <c r="H24" s="35">
        <v>27971000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 x14ac:dyDescent="0.25">
      <c r="A25" s="18" t="s">
        <v>18</v>
      </c>
      <c r="B25" s="69">
        <f t="shared" ref="B25:H25" si="0">SUM(B19:B24)</f>
        <v>-386852000</v>
      </c>
      <c r="C25" s="69">
        <f t="shared" si="0"/>
        <v>-84946000</v>
      </c>
      <c r="D25" s="69">
        <f t="shared" si="0"/>
        <v>-206601000</v>
      </c>
      <c r="E25" s="69">
        <f t="shared" si="0"/>
        <v>-583201000</v>
      </c>
      <c r="F25" s="69">
        <f t="shared" si="0"/>
        <v>-40584000</v>
      </c>
      <c r="G25" s="69">
        <f t="shared" si="0"/>
        <v>-951088000</v>
      </c>
      <c r="H25" s="69">
        <f t="shared" si="0"/>
        <v>-486757000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x14ac:dyDescent="0.25">
      <c r="B26" s="36"/>
      <c r="C26" s="36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x14ac:dyDescent="0.25">
      <c r="A27" s="2" t="s">
        <v>13</v>
      </c>
      <c r="B27" s="36"/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x14ac:dyDescent="0.25">
      <c r="A28" t="s">
        <v>91</v>
      </c>
      <c r="B28" s="36">
        <v>-464094000</v>
      </c>
      <c r="C28" s="36">
        <v>-454420000</v>
      </c>
      <c r="D28" s="35">
        <v>-462442000</v>
      </c>
      <c r="E28" s="35">
        <v>-467010000</v>
      </c>
      <c r="F28" s="35">
        <v>-466970000</v>
      </c>
      <c r="G28" s="35">
        <v>-466229000</v>
      </c>
      <c r="H28" s="35">
        <v>-211027000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x14ac:dyDescent="0.25">
      <c r="A29" t="s">
        <v>104</v>
      </c>
      <c r="B29" s="36">
        <v>-20000</v>
      </c>
      <c r="C29" s="36">
        <v>0</v>
      </c>
      <c r="D29" s="35">
        <v>0</v>
      </c>
      <c r="E29" s="35">
        <v>0</v>
      </c>
      <c r="F29" s="35">
        <v>0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 s="20" customFormat="1" x14ac:dyDescent="0.25">
      <c r="A30" s="19" t="s">
        <v>15</v>
      </c>
      <c r="B30" s="69">
        <f t="shared" ref="B30:G30" si="1">SUM(B28:B29)</f>
        <v>-464114000</v>
      </c>
      <c r="C30" s="69">
        <f t="shared" si="1"/>
        <v>-454420000</v>
      </c>
      <c r="D30" s="69">
        <f t="shared" si="1"/>
        <v>-462442000</v>
      </c>
      <c r="E30" s="69">
        <f>SUM(E28:E29)</f>
        <v>-467010000</v>
      </c>
      <c r="F30" s="69">
        <f t="shared" si="1"/>
        <v>-466970000</v>
      </c>
      <c r="G30" s="69">
        <f t="shared" si="1"/>
        <v>-466229000</v>
      </c>
      <c r="H30" s="69">
        <f t="shared" ref="H30" si="2">SUM(H28:H29)</f>
        <v>-211027000</v>
      </c>
      <c r="I30" s="35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</row>
    <row r="31" spans="1:44" x14ac:dyDescent="0.25">
      <c r="B31" s="36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 x14ac:dyDescent="0.25">
      <c r="A32" s="16" t="s">
        <v>19</v>
      </c>
      <c r="B32" s="68">
        <f t="shared" ref="B32:H32" si="3">SUM(B16,B25,B30)</f>
        <v>-367376000</v>
      </c>
      <c r="C32" s="68">
        <f t="shared" si="3"/>
        <v>296345000</v>
      </c>
      <c r="D32" s="68">
        <f t="shared" si="3"/>
        <v>105486000</v>
      </c>
      <c r="E32" s="71">
        <f t="shared" si="3"/>
        <v>-28591000</v>
      </c>
      <c r="F32" s="71">
        <f t="shared" si="3"/>
        <v>606036000</v>
      </c>
      <c r="G32" s="71">
        <f t="shared" si="3"/>
        <v>-258867000</v>
      </c>
      <c r="H32" s="71">
        <f t="shared" si="3"/>
        <v>471866000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 x14ac:dyDescent="0.25">
      <c r="B33" s="36"/>
      <c r="C33" s="36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 x14ac:dyDescent="0.25">
      <c r="A34" s="16" t="s">
        <v>97</v>
      </c>
      <c r="B34" s="72">
        <v>779306000</v>
      </c>
      <c r="C34" s="72">
        <v>411948000</v>
      </c>
      <c r="D34" s="72">
        <v>708292000</v>
      </c>
      <c r="E34" s="72">
        <v>813778000</v>
      </c>
      <c r="F34" s="72">
        <v>785187000</v>
      </c>
      <c r="G34" s="72">
        <v>1391223000</v>
      </c>
      <c r="H34" s="72">
        <v>1132356000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 x14ac:dyDescent="0.25">
      <c r="B35" s="36"/>
      <c r="C35" s="3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</row>
    <row r="36" spans="1:44" ht="15.75" thickBot="1" x14ac:dyDescent="0.3">
      <c r="A36" s="16" t="s">
        <v>98</v>
      </c>
      <c r="B36" s="73">
        <f t="shared" ref="B36" si="4">B32+B34</f>
        <v>411930000</v>
      </c>
      <c r="C36" s="73">
        <f t="shared" ref="C36:G36" si="5">C32+C34</f>
        <v>708293000</v>
      </c>
      <c r="D36" s="73">
        <f t="shared" si="5"/>
        <v>813778000</v>
      </c>
      <c r="E36" s="73">
        <f t="shared" si="5"/>
        <v>785187000</v>
      </c>
      <c r="F36" s="73">
        <f t="shared" si="5"/>
        <v>1391223000</v>
      </c>
      <c r="G36" s="73">
        <f t="shared" si="5"/>
        <v>1132356000</v>
      </c>
      <c r="H36" s="73">
        <f t="shared" ref="H36" si="6">H32+H34</f>
        <v>1604222000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</row>
    <row r="37" spans="1:44" ht="15.75" thickTop="1" x14ac:dyDescent="0.25">
      <c r="B37" s="38"/>
      <c r="C37" s="38"/>
      <c r="D37" s="37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x14ac:dyDescent="0.25">
      <c r="A38" t="s">
        <v>92</v>
      </c>
      <c r="B38" s="38"/>
      <c r="C38" s="38"/>
      <c r="D38" s="3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x14ac:dyDescent="0.25">
      <c r="A39" t="s">
        <v>93</v>
      </c>
      <c r="B39" s="39">
        <v>554700000</v>
      </c>
      <c r="C39" s="39">
        <v>658347000</v>
      </c>
      <c r="D39" s="42">
        <v>385090000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x14ac:dyDescent="0.25">
      <c r="A40" t="s">
        <v>94</v>
      </c>
      <c r="B40" s="39">
        <v>-171345000</v>
      </c>
      <c r="C40" s="39">
        <v>-451792000</v>
      </c>
      <c r="D40" s="42">
        <v>-193416000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x14ac:dyDescent="0.25">
      <c r="A41" t="s">
        <v>95</v>
      </c>
      <c r="B41" s="39">
        <v>9730000</v>
      </c>
      <c r="C41" s="39">
        <v>4830000</v>
      </c>
      <c r="D41" s="42">
        <v>9539000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:44" x14ac:dyDescent="0.25">
      <c r="A42" t="s">
        <v>96</v>
      </c>
      <c r="B42" s="39">
        <v>-4830000</v>
      </c>
      <c r="C42" s="39">
        <v>-9539000</v>
      </c>
      <c r="D42" s="42">
        <v>-700000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44" x14ac:dyDescent="0.25">
      <c r="B43" s="38">
        <f>SUM(B39:B42)</f>
        <v>388255000</v>
      </c>
      <c r="C43" s="38">
        <f>SUM(C39:C42)</f>
        <v>201846000</v>
      </c>
      <c r="D43" s="38">
        <f t="shared" ref="D43:G43" si="7">SUM(D39:D42)</f>
        <v>200513000</v>
      </c>
      <c r="E43" s="38">
        <f t="shared" si="7"/>
        <v>0</v>
      </c>
      <c r="F43" s="38">
        <f t="shared" si="7"/>
        <v>0</v>
      </c>
      <c r="G43" s="38">
        <f t="shared" si="7"/>
        <v>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</row>
    <row r="44" spans="1:44" x14ac:dyDescent="0.25">
      <c r="B44" s="38"/>
      <c r="C44" s="38"/>
      <c r="D44" s="37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spans="1:44" s="63" customFormat="1" x14ac:dyDescent="0.25">
      <c r="A45" s="60" t="s">
        <v>24</v>
      </c>
      <c r="B45" s="65">
        <f>B16/('1'!B30/10)</f>
        <v>31.776873895244542</v>
      </c>
      <c r="C45" s="65">
        <f>C16/('1'!C30/10)</f>
        <v>54.914872226201346</v>
      </c>
      <c r="D45" s="65">
        <f>D16/('1'!D30/10)</f>
        <v>50.894580866456835</v>
      </c>
      <c r="E45" s="65">
        <f>E16/('1'!E30/10)</f>
        <v>67.131019890526531</v>
      </c>
      <c r="F45" s="65">
        <f>F16/('1'!F30/10)</f>
        <v>73.174401871431101</v>
      </c>
      <c r="G45" s="65">
        <f>G16/('1'!G30/10)</f>
        <v>76.122168704783064</v>
      </c>
      <c r="H45" s="65">
        <f>H16/('1'!H30/10)</f>
        <v>76.858124757693034</v>
      </c>
      <c r="I45" s="35"/>
    </row>
    <row r="46" spans="1:44" x14ac:dyDescent="0.25">
      <c r="I46" s="35"/>
    </row>
    <row r="47" spans="1:44" ht="15.75" x14ac:dyDescent="0.25">
      <c r="A47" s="3"/>
      <c r="B47" s="13"/>
      <c r="C47" s="7"/>
      <c r="D47" s="7"/>
      <c r="I47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sqref="F1:G9"/>
    </sheetView>
  </sheetViews>
  <sheetFormatPr defaultRowHeight="15" x14ac:dyDescent="0.25"/>
  <cols>
    <col min="1" max="1" width="16.5703125" bestFit="1" customWidth="1"/>
  </cols>
  <sheetData>
    <row r="1" spans="1:7" x14ac:dyDescent="0.25">
      <c r="A1" t="s">
        <v>108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25">
      <c r="A2" t="s">
        <v>109</v>
      </c>
      <c r="B2" s="15">
        <f>'2'!C28/'1'!C26</f>
        <v>0.21063903966876793</v>
      </c>
      <c r="C2" s="15">
        <f>'2'!D28/'1'!D26</f>
        <v>0.16291704453624237</v>
      </c>
      <c r="D2" s="15">
        <f>'2'!E28/'1'!E26</f>
        <v>0.15769521648475632</v>
      </c>
      <c r="E2" s="15">
        <f>'2'!F28/'1'!F26</f>
        <v>0.16078582656646506</v>
      </c>
      <c r="F2" s="15">
        <f>'2'!G28/'1'!G26</f>
        <v>0.16024271267343076</v>
      </c>
      <c r="G2" s="15">
        <f>'2'!H28/'1'!H26</f>
        <v>0.14653449214049993</v>
      </c>
    </row>
    <row r="3" spans="1:7" x14ac:dyDescent="0.25">
      <c r="A3" t="s">
        <v>110</v>
      </c>
      <c r="B3" s="15">
        <f>'2'!C28/'1'!C35</f>
        <v>0.3005476927957958</v>
      </c>
      <c r="C3" s="15">
        <f>'2'!D28/'1'!D35</f>
        <v>0.23788465817113308</v>
      </c>
      <c r="D3" s="15">
        <f>'2'!E28/'1'!E35</f>
        <v>0.23346572670246457</v>
      </c>
      <c r="E3" s="15">
        <f>'2'!F28/'1'!F35</f>
        <v>0.2766456811633155</v>
      </c>
      <c r="F3" s="15">
        <f>'2'!G28/'1'!G35</f>
        <v>0.25916781680118683</v>
      </c>
      <c r="G3" s="15">
        <f>'2'!H28/'1'!H35</f>
        <v>0.22440911518930651</v>
      </c>
    </row>
    <row r="4" spans="1:7" x14ac:dyDescent="0.25">
      <c r="A4" t="s">
        <v>111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1</v>
      </c>
    </row>
    <row r="5" spans="1:7" x14ac:dyDescent="0.25">
      <c r="A5" t="s">
        <v>112</v>
      </c>
      <c r="B5" s="34">
        <f>'1'!C25/'1'!C52</f>
        <v>3.0820298829338117</v>
      </c>
      <c r="C5" s="34">
        <f>'1'!D25/'1'!D52</f>
        <v>3.2159269528718428</v>
      </c>
      <c r="D5" s="34">
        <f>'1'!E25/'1'!E52</f>
        <v>2.4394118288268132</v>
      </c>
      <c r="E5" s="34">
        <f>'1'!F25/'1'!F52</f>
        <v>1.5540657650452794</v>
      </c>
      <c r="F5" s="34">
        <f>'1'!G25/'1'!G52</f>
        <v>1.6698937663367948</v>
      </c>
      <c r="G5" s="34">
        <f>'1'!H25/'1'!H52</f>
        <v>2.0058713266233035</v>
      </c>
    </row>
    <row r="6" spans="1:7" x14ac:dyDescent="0.25">
      <c r="A6" t="s">
        <v>113</v>
      </c>
      <c r="B6" s="15">
        <f>'2'!C28/'2'!C8</f>
        <v>0.18216083808851366</v>
      </c>
      <c r="C6" s="15">
        <f>'2'!D28/'2'!D8</f>
        <v>0.15563679293820376</v>
      </c>
      <c r="D6" s="15">
        <f>'2'!E28/'2'!E8</f>
        <v>0.16534971022212278</v>
      </c>
      <c r="E6" s="15">
        <f>'2'!F28/'2'!F8</f>
        <v>0.20631552820046903</v>
      </c>
      <c r="F6" s="15">
        <f>'2'!G28/'2'!G8</f>
        <v>0.19276623755842762</v>
      </c>
      <c r="G6" s="15">
        <f>'2'!H28/'2'!H8</f>
        <v>0.18381191863286808</v>
      </c>
    </row>
    <row r="7" spans="1:7" x14ac:dyDescent="0.25">
      <c r="A7" t="s">
        <v>114</v>
      </c>
      <c r="B7" s="15">
        <f>'2'!C17/'2'!C8</f>
        <v>0.21670284926230401</v>
      </c>
      <c r="C7" s="15">
        <f>'2'!D17/'2'!D8</f>
        <v>0.20670466073130711</v>
      </c>
      <c r="D7" s="15">
        <f>'2'!E17/'2'!E8</f>
        <v>0.22568579916784998</v>
      </c>
      <c r="E7" s="15">
        <f>'2'!F17/'2'!F8</f>
        <v>0.28957367667427297</v>
      </c>
      <c r="F7" s="15">
        <f>'2'!G17/'2'!G8</f>
        <v>0.27836360807066413</v>
      </c>
      <c r="G7" s="15">
        <f>'2'!H17/'2'!H8</f>
        <v>0.25205862799646167</v>
      </c>
    </row>
    <row r="8" spans="1:7" x14ac:dyDescent="0.25">
      <c r="A8" t="s">
        <v>115</v>
      </c>
      <c r="B8" s="15">
        <f>'2'!C28/'1'!C35</f>
        <v>0.3005476927957958</v>
      </c>
      <c r="C8" s="15">
        <f>'2'!D28/'1'!D35</f>
        <v>0.23788465817113308</v>
      </c>
      <c r="D8" s="15">
        <f>'2'!E28/'1'!E35</f>
        <v>0.23346572670246457</v>
      </c>
      <c r="E8" s="15">
        <f>'2'!F28/'1'!F35</f>
        <v>0.2766456811633155</v>
      </c>
      <c r="F8" s="15">
        <f>'2'!G28/'1'!G35</f>
        <v>0.25916781680118683</v>
      </c>
      <c r="G8" s="15">
        <f>'2'!H28/'1'!H35</f>
        <v>0.22440911518930651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2020-04-11T15:28:54Z</dcterms:modified>
</cp:coreProperties>
</file>