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Annual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hvOpAhlMCFSJE1ril2riPIj0WhQA=="/>
    </ext>
  </extLst>
</workbook>
</file>

<file path=xl/calcChain.xml><?xml version="1.0" encoding="utf-8"?>
<calcChain xmlns="http://schemas.openxmlformats.org/spreadsheetml/2006/main">
  <c r="D10" i="4" l="1"/>
  <c r="F8" i="4"/>
  <c r="B8" i="4"/>
  <c r="H30" i="3"/>
  <c r="G30" i="3"/>
  <c r="F30" i="3"/>
  <c r="E30" i="3"/>
  <c r="D30" i="3"/>
  <c r="C30" i="3"/>
  <c r="B30" i="3"/>
  <c r="H29" i="3"/>
  <c r="G29" i="3"/>
  <c r="F29" i="3"/>
  <c r="D29" i="3"/>
  <c r="C29" i="3"/>
  <c r="B29" i="3"/>
  <c r="H24" i="3"/>
  <c r="H27" i="3" s="1"/>
  <c r="D24" i="3"/>
  <c r="D27" i="3" s="1"/>
  <c r="H22" i="3"/>
  <c r="G22" i="3"/>
  <c r="F22" i="3"/>
  <c r="E22" i="3"/>
  <c r="D22" i="3"/>
  <c r="C22" i="3"/>
  <c r="B22" i="3"/>
  <c r="H16" i="3"/>
  <c r="G16" i="3"/>
  <c r="F16" i="3"/>
  <c r="E16" i="3"/>
  <c r="D16" i="3"/>
  <c r="C16" i="3"/>
  <c r="B16" i="3"/>
  <c r="H11" i="3"/>
  <c r="G11" i="3"/>
  <c r="G24" i="3" s="1"/>
  <c r="G27" i="3" s="1"/>
  <c r="F11" i="3"/>
  <c r="F24" i="3" s="1"/>
  <c r="F27" i="3" s="1"/>
  <c r="E11" i="3"/>
  <c r="E29" i="3" s="1"/>
  <c r="D11" i="3"/>
  <c r="C11" i="3"/>
  <c r="C24" i="3" s="1"/>
  <c r="C27" i="3" s="1"/>
  <c r="B11" i="3"/>
  <c r="B24" i="3" s="1"/>
  <c r="B27" i="3" s="1"/>
  <c r="H27" i="2"/>
  <c r="G27" i="2"/>
  <c r="F27" i="2"/>
  <c r="E27" i="2"/>
  <c r="D27" i="2"/>
  <c r="C27" i="2"/>
  <c r="B27" i="2"/>
  <c r="H21" i="2"/>
  <c r="G21" i="2"/>
  <c r="F21" i="2"/>
  <c r="E21" i="2"/>
  <c r="D21" i="2"/>
  <c r="C21" i="2"/>
  <c r="B21" i="2"/>
  <c r="H19" i="2"/>
  <c r="H24" i="2" s="1"/>
  <c r="H26" i="2" s="1"/>
  <c r="D19" i="2"/>
  <c r="D24" i="2" s="1"/>
  <c r="H12" i="2"/>
  <c r="G12" i="2"/>
  <c r="G19" i="2" s="1"/>
  <c r="G24" i="2" s="1"/>
  <c r="G26" i="2" s="1"/>
  <c r="D12" i="2"/>
  <c r="C12" i="2"/>
  <c r="C10" i="4" s="1"/>
  <c r="H9" i="2"/>
  <c r="G9" i="2"/>
  <c r="F9" i="2"/>
  <c r="E9" i="2"/>
  <c r="D9" i="2"/>
  <c r="C9" i="2"/>
  <c r="B9" i="2"/>
  <c r="H7" i="2"/>
  <c r="G7" i="2"/>
  <c r="F7" i="2"/>
  <c r="F12" i="2" s="1"/>
  <c r="E7" i="2"/>
  <c r="E12" i="2" s="1"/>
  <c r="D7" i="2"/>
  <c r="C7" i="2"/>
  <c r="B7" i="2"/>
  <c r="B12" i="2" s="1"/>
  <c r="H41" i="1"/>
  <c r="G41" i="1"/>
  <c r="F41" i="1"/>
  <c r="E41" i="1"/>
  <c r="D41" i="1"/>
  <c r="C41" i="1"/>
  <c r="B41" i="1"/>
  <c r="H40" i="1"/>
  <c r="G40" i="1"/>
  <c r="D40" i="1"/>
  <c r="C40" i="1"/>
  <c r="H34" i="1"/>
  <c r="G34" i="1"/>
  <c r="F34" i="1"/>
  <c r="F40" i="1" s="1"/>
  <c r="E34" i="1"/>
  <c r="E38" i="1" s="1"/>
  <c r="D34" i="1"/>
  <c r="C34" i="1"/>
  <c r="B34" i="1"/>
  <c r="B40" i="1" s="1"/>
  <c r="H32" i="1"/>
  <c r="H38" i="1" s="1"/>
  <c r="E32" i="1"/>
  <c r="D32" i="1"/>
  <c r="D38" i="1" s="1"/>
  <c r="H24" i="1"/>
  <c r="G24" i="1"/>
  <c r="F24" i="1"/>
  <c r="E24" i="1"/>
  <c r="D24" i="1"/>
  <c r="C24" i="1"/>
  <c r="C8" i="4" s="1"/>
  <c r="B24" i="1"/>
  <c r="H20" i="1"/>
  <c r="G20" i="1"/>
  <c r="G32" i="1" s="1"/>
  <c r="G38" i="1" s="1"/>
  <c r="F20" i="1"/>
  <c r="F32" i="1" s="1"/>
  <c r="F38" i="1" s="1"/>
  <c r="E20" i="1"/>
  <c r="D20" i="1"/>
  <c r="C20" i="1"/>
  <c r="C32" i="1" s="1"/>
  <c r="C38" i="1" s="1"/>
  <c r="B20" i="1"/>
  <c r="B32" i="1" s="1"/>
  <c r="B38" i="1" s="1"/>
  <c r="F16" i="1"/>
  <c r="E16" i="1"/>
  <c r="B16" i="1"/>
  <c r="H10" i="1"/>
  <c r="H16" i="1" s="1"/>
  <c r="G10" i="1"/>
  <c r="F10" i="1"/>
  <c r="E10" i="1"/>
  <c r="E8" i="4" s="1"/>
  <c r="D10" i="1"/>
  <c r="D16" i="1" s="1"/>
  <c r="C10" i="1"/>
  <c r="B10" i="1"/>
  <c r="H6" i="1"/>
  <c r="G6" i="1"/>
  <c r="G16" i="1" s="1"/>
  <c r="F6" i="1"/>
  <c r="E6" i="1"/>
  <c r="D6" i="1"/>
  <c r="C6" i="1"/>
  <c r="C16" i="1" s="1"/>
  <c r="B6" i="1"/>
  <c r="D9" i="4" l="1"/>
  <c r="D11" i="4"/>
  <c r="D26" i="2"/>
  <c r="D5" i="4"/>
  <c r="D6" i="4"/>
  <c r="E10" i="4"/>
  <c r="E19" i="2"/>
  <c r="E24" i="2" s="1"/>
  <c r="B19" i="2"/>
  <c r="B24" i="2" s="1"/>
  <c r="B10" i="4"/>
  <c r="F19" i="2"/>
  <c r="F24" i="2" s="1"/>
  <c r="F10" i="4"/>
  <c r="E24" i="3"/>
  <c r="E27" i="3" s="1"/>
  <c r="E40" i="1"/>
  <c r="D8" i="4"/>
  <c r="C19" i="2"/>
  <c r="C24" i="2" s="1"/>
  <c r="B11" i="4" l="1"/>
  <c r="B6" i="4"/>
  <c r="B26" i="2"/>
  <c r="B9" i="4"/>
  <c r="B5" i="4"/>
  <c r="C5" i="4"/>
  <c r="C26" i="2"/>
  <c r="C9" i="4"/>
  <c r="C11" i="4"/>
  <c r="C6" i="4"/>
  <c r="E5" i="4"/>
  <c r="E11" i="4"/>
  <c r="E6" i="4"/>
  <c r="E26" i="2"/>
  <c r="E9" i="4"/>
  <c r="F11" i="4"/>
  <c r="F6" i="4"/>
  <c r="F26" i="2"/>
  <c r="F9" i="4"/>
  <c r="F5" i="4"/>
</calcChain>
</file>

<file path=xl/sharedStrings.xml><?xml version="1.0" encoding="utf-8"?>
<sst xmlns="http://schemas.openxmlformats.org/spreadsheetml/2006/main" count="84" uniqueCount="78">
  <si>
    <t>METRO SPINNING LIMITED</t>
  </si>
  <si>
    <t>Income Statement</t>
  </si>
  <si>
    <t>Cash Flow Statement</t>
  </si>
  <si>
    <t>Balance Sheet</t>
  </si>
  <si>
    <t>As at year end</t>
  </si>
  <si>
    <t>ASSETS</t>
  </si>
  <si>
    <t>Net Cash Flows - Operating Activities</t>
  </si>
  <si>
    <t>Net Revenues</t>
  </si>
  <si>
    <t>Collection from turnover and others</t>
  </si>
  <si>
    <t>NON CURRENT ASSETS</t>
  </si>
  <si>
    <t>Pyament for cost and expenses</t>
  </si>
  <si>
    <t>Income tax paid</t>
  </si>
  <si>
    <t>Financial Expense</t>
  </si>
  <si>
    <t>Interest paid</t>
  </si>
  <si>
    <t>Cost of goods sold</t>
  </si>
  <si>
    <t>Property,Plant  and  Equipment</t>
  </si>
  <si>
    <t>Investment</t>
  </si>
  <si>
    <t>Gross Profit</t>
  </si>
  <si>
    <t>CURRENT ASSETS</t>
  </si>
  <si>
    <t>Operating Incomes/Expenses</t>
  </si>
  <si>
    <t>Inventories</t>
  </si>
  <si>
    <t>Net Cash Flows - Investment Activities</t>
  </si>
  <si>
    <t>Accounts and Other receivables</t>
  </si>
  <si>
    <t>Acquisition of fixed assets</t>
  </si>
  <si>
    <t>Administrative income</t>
  </si>
  <si>
    <t>Advance, deposits &amp; prepayments</t>
  </si>
  <si>
    <t>Distribution expenses</t>
  </si>
  <si>
    <t>Sale of assets</t>
  </si>
  <si>
    <t>Cash &amp; Cash equivalent</t>
  </si>
  <si>
    <t>Operating Profit</t>
  </si>
  <si>
    <t>Non-Operating Income/(Expenses)</t>
  </si>
  <si>
    <t>Financial Expenses</t>
  </si>
  <si>
    <t>Liabilities and Capital</t>
  </si>
  <si>
    <t>Non Operating income</t>
  </si>
  <si>
    <t>Non operating expenses</t>
  </si>
  <si>
    <t>Liabilities</t>
  </si>
  <si>
    <t>Profit Before contribution to WPPF</t>
  </si>
  <si>
    <t>Non Current Liabilities</t>
  </si>
  <si>
    <t>Contribution to WPPF</t>
  </si>
  <si>
    <t>Net Cash Flows - Financing Activities</t>
  </si>
  <si>
    <t>Profit Before Taxation</t>
  </si>
  <si>
    <t>Long term loan</t>
  </si>
  <si>
    <t>Deferred tax liabilities</t>
  </si>
  <si>
    <t>Dividend paid</t>
  </si>
  <si>
    <t>Current Liabilities</t>
  </si>
  <si>
    <t>Short term loan from bank &amp; others</t>
  </si>
  <si>
    <t>Accounts and other payable</t>
  </si>
  <si>
    <t>Long term Loan</t>
  </si>
  <si>
    <t>Liability and WPPF</t>
  </si>
  <si>
    <t>Provision for Taxation</t>
  </si>
  <si>
    <t>Current portion of long term loan</t>
  </si>
  <si>
    <t>Short term loan</t>
  </si>
  <si>
    <t>Provision for tax</t>
  </si>
  <si>
    <t>Liability for expenses</t>
  </si>
  <si>
    <t>Current</t>
  </si>
  <si>
    <t>Deferred</t>
  </si>
  <si>
    <t>Net Profit</t>
  </si>
  <si>
    <t>Net Change in Cash Flows</t>
  </si>
  <si>
    <t>Shareholders’ Equity</t>
  </si>
  <si>
    <t>Share capital</t>
  </si>
  <si>
    <t>Reserve &amp; surplus</t>
  </si>
  <si>
    <t>Cash and Cash Equivalents at Beginning Period</t>
  </si>
  <si>
    <t>Unrealized Gain/ (Loss) on Foreign Currency Fluctuation</t>
  </si>
  <si>
    <t>Earnings per share (par value Taka 10)</t>
  </si>
  <si>
    <t>Net assets value per share</t>
  </si>
  <si>
    <t>Cash and Cash Equivalents at End of Period</t>
  </si>
  <si>
    <t>Net Operating Cash Flow Per Share</t>
  </si>
  <si>
    <t>Shares to calculate NAVPS</t>
  </si>
  <si>
    <t>Shares to Calculate EPS</t>
  </si>
  <si>
    <t>Shares to Calculate NOCFPS</t>
  </si>
  <si>
    <t>Ratio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</si>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</sst>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_(* #,##0_);_(* \(#,##0\);_(* &quot;-&quot;??_);_(@_)"/>
    <numFmt numFmtId="165" formatCode="0.0%"/>
    <numFmt numFmtId="166" formatCode="0.0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Arial"/>
    </font>
    <font>
      <b/>
      <u/>
      <sz val="12"/>
      <color theme="1"/>
      <name val="Calibri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4" fillId="0" borderId="0" xfId="0" applyNumberFormat="1" applyFont="1"/>
    <xf numFmtId="164" fontId="5" fillId="0" borderId="0" xfId="0" applyNumberFormat="1" applyFont="1" applyAlignment="1"/>
    <xf numFmtId="0" fontId="6" fillId="0" borderId="0" xfId="0" applyFont="1"/>
    <xf numFmtId="0" fontId="7" fillId="0" borderId="0" xfId="0" applyFont="1"/>
    <xf numFmtId="164" fontId="1" fillId="0" borderId="0" xfId="0" applyNumberFormat="1" applyFont="1"/>
    <xf numFmtId="164" fontId="4" fillId="0" borderId="1" xfId="0" applyNumberFormat="1" applyFont="1" applyBorder="1"/>
    <xf numFmtId="0" fontId="8" fillId="0" borderId="0" xfId="0" applyFont="1"/>
    <xf numFmtId="164" fontId="9" fillId="0" borderId="0" xfId="0" applyNumberFormat="1" applyFont="1"/>
    <xf numFmtId="164" fontId="1" fillId="0" borderId="2" xfId="0" applyNumberFormat="1" applyFont="1" applyBorder="1"/>
    <xf numFmtId="41" fontId="1" fillId="0" borderId="0" xfId="0" applyNumberFormat="1" applyFont="1"/>
    <xf numFmtId="0" fontId="4" fillId="0" borderId="0" xfId="0" applyFont="1"/>
    <xf numFmtId="0" fontId="1" fillId="0" borderId="3" xfId="0" applyFont="1" applyBorder="1"/>
    <xf numFmtId="0" fontId="8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/>
    <xf numFmtId="164" fontId="1" fillId="0" borderId="3" xfId="0" applyNumberFormat="1" applyFont="1" applyBorder="1"/>
    <xf numFmtId="3" fontId="1" fillId="0" borderId="0" xfId="0" applyNumberFormat="1" applyFont="1"/>
    <xf numFmtId="3" fontId="4" fillId="0" borderId="0" xfId="0" applyNumberFormat="1" applyFont="1"/>
    <xf numFmtId="0" fontId="11" fillId="0" borderId="1" xfId="0" applyFont="1" applyBorder="1" applyAlignment="1"/>
    <xf numFmtId="2" fontId="1" fillId="0" borderId="4" xfId="0" applyNumberFormat="1" applyFont="1" applyBorder="1" applyAlignment="1">
      <alignment horizontal="center"/>
    </xf>
    <xf numFmtId="4" fontId="1" fillId="0" borderId="0" xfId="0" applyNumberFormat="1" applyFont="1"/>
    <xf numFmtId="2" fontId="1" fillId="0" borderId="0" xfId="0" applyNumberFormat="1" applyFont="1"/>
    <xf numFmtId="41" fontId="4" fillId="0" borderId="0" xfId="0" applyNumberFormat="1" applyFont="1"/>
    <xf numFmtId="165" fontId="4" fillId="0" borderId="0" xfId="0" applyNumberFormat="1" applyFont="1"/>
    <xf numFmtId="9" fontId="4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36" customWidth="1"/>
    <col min="2" max="2" width="14.75" customWidth="1"/>
    <col min="3" max="3" width="12.25" customWidth="1"/>
    <col min="4" max="6" width="14.75" customWidth="1"/>
    <col min="7" max="8" width="13.5" customWidth="1"/>
    <col min="9" max="26" width="7.625" customWidth="1"/>
  </cols>
  <sheetData>
    <row r="1" spans="1:11" x14ac:dyDescent="0.25">
      <c r="A1" s="1" t="s">
        <v>0</v>
      </c>
    </row>
    <row r="2" spans="1:11" x14ac:dyDescent="0.25">
      <c r="A2" s="1" t="s">
        <v>3</v>
      </c>
    </row>
    <row r="3" spans="1:11" x14ac:dyDescent="0.25">
      <c r="A3" s="2" t="s">
        <v>4</v>
      </c>
    </row>
    <row r="4" spans="1:11" x14ac:dyDescent="0.25"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3">
        <v>2018</v>
      </c>
      <c r="H4" s="3">
        <v>2019</v>
      </c>
    </row>
    <row r="5" spans="1:11" x14ac:dyDescent="0.25">
      <c r="A5" s="5" t="s">
        <v>5</v>
      </c>
      <c r="G5" s="7"/>
      <c r="H5" s="7"/>
      <c r="I5" s="7"/>
      <c r="J5" s="7"/>
      <c r="K5" s="7"/>
    </row>
    <row r="6" spans="1:11" x14ac:dyDescent="0.25">
      <c r="A6" s="9" t="s">
        <v>9</v>
      </c>
      <c r="B6" s="11">
        <f t="shared" ref="B6:H6" si="0">SUM(B7:B8)</f>
        <v>1002464709</v>
      </c>
      <c r="C6" s="11">
        <f t="shared" si="0"/>
        <v>998574860</v>
      </c>
      <c r="D6" s="11">
        <f t="shared" si="0"/>
        <v>930397836</v>
      </c>
      <c r="E6" s="11">
        <f t="shared" si="0"/>
        <v>894257523</v>
      </c>
      <c r="F6" s="11">
        <f t="shared" si="0"/>
        <v>945660133</v>
      </c>
      <c r="G6" s="11">
        <f t="shared" si="0"/>
        <v>919887606</v>
      </c>
      <c r="H6" s="11">
        <f t="shared" si="0"/>
        <v>880655221</v>
      </c>
      <c r="I6" s="7"/>
      <c r="J6" s="7"/>
      <c r="K6" s="7"/>
    </row>
    <row r="7" spans="1:11" x14ac:dyDescent="0.25">
      <c r="A7" s="2" t="s">
        <v>15</v>
      </c>
      <c r="B7" s="7">
        <v>822064709</v>
      </c>
      <c r="C7" s="7">
        <v>829293910</v>
      </c>
      <c r="D7" s="7">
        <v>818570649</v>
      </c>
      <c r="E7" s="7">
        <v>806393172</v>
      </c>
      <c r="F7" s="7">
        <v>821851528</v>
      </c>
      <c r="G7" s="8">
        <v>811295409</v>
      </c>
      <c r="H7" s="8">
        <v>798482049</v>
      </c>
      <c r="I7" s="7"/>
      <c r="J7" s="7"/>
      <c r="K7" s="7"/>
    </row>
    <row r="8" spans="1:11" x14ac:dyDescent="0.25">
      <c r="A8" s="2" t="s">
        <v>16</v>
      </c>
      <c r="B8" s="7">
        <v>180400000</v>
      </c>
      <c r="C8" s="7">
        <v>169280950</v>
      </c>
      <c r="D8" s="7">
        <v>111827187</v>
      </c>
      <c r="E8" s="7">
        <v>87864351</v>
      </c>
      <c r="F8" s="7">
        <v>123808605</v>
      </c>
      <c r="G8" s="8">
        <v>108592197</v>
      </c>
      <c r="H8" s="8">
        <v>82173172</v>
      </c>
      <c r="I8" s="7"/>
      <c r="J8" s="7"/>
      <c r="K8" s="7"/>
    </row>
    <row r="9" spans="1:11" x14ac:dyDescent="0.25">
      <c r="B9" s="7"/>
      <c r="C9" s="7"/>
      <c r="D9" s="7"/>
      <c r="E9" s="7"/>
      <c r="F9" s="7"/>
      <c r="G9" s="14"/>
      <c r="H9" s="7"/>
      <c r="I9" s="7"/>
      <c r="J9" s="7"/>
      <c r="K9" s="7"/>
    </row>
    <row r="10" spans="1:11" x14ac:dyDescent="0.25">
      <c r="A10" s="9" t="s">
        <v>18</v>
      </c>
      <c r="B10" s="11">
        <f t="shared" ref="B10:H10" si="1">SUM(B11:B14)</f>
        <v>1052857528</v>
      </c>
      <c r="C10" s="11">
        <f t="shared" si="1"/>
        <v>1053457762</v>
      </c>
      <c r="D10" s="11">
        <f t="shared" si="1"/>
        <v>1014033064</v>
      </c>
      <c r="E10" s="11">
        <f t="shared" si="1"/>
        <v>1084432592</v>
      </c>
      <c r="F10" s="11">
        <f t="shared" si="1"/>
        <v>1153145880</v>
      </c>
      <c r="G10" s="11">
        <f t="shared" si="1"/>
        <v>1162108877</v>
      </c>
      <c r="H10" s="11">
        <f t="shared" si="1"/>
        <v>1032565222</v>
      </c>
      <c r="I10" s="7"/>
      <c r="J10" s="7"/>
      <c r="K10" s="7"/>
    </row>
    <row r="11" spans="1:11" x14ac:dyDescent="0.25">
      <c r="A11" s="17" t="s">
        <v>20</v>
      </c>
      <c r="B11" s="7">
        <v>522193114</v>
      </c>
      <c r="C11" s="7">
        <v>502764817</v>
      </c>
      <c r="D11" s="7">
        <v>514599628</v>
      </c>
      <c r="E11" s="7">
        <v>441611938</v>
      </c>
      <c r="F11" s="7">
        <v>452282341</v>
      </c>
      <c r="G11" s="8">
        <v>493266058</v>
      </c>
      <c r="H11" s="8">
        <v>520254373</v>
      </c>
      <c r="I11" s="7"/>
      <c r="J11" s="7"/>
      <c r="K11" s="7"/>
    </row>
    <row r="12" spans="1:11" x14ac:dyDescent="0.25">
      <c r="A12" s="17" t="s">
        <v>22</v>
      </c>
      <c r="B12" s="7">
        <v>422420582</v>
      </c>
      <c r="C12" s="7">
        <v>389058285</v>
      </c>
      <c r="D12" s="7">
        <v>424300038</v>
      </c>
      <c r="E12" s="7">
        <v>478081413</v>
      </c>
      <c r="F12" s="7">
        <v>499025059</v>
      </c>
      <c r="G12" s="8">
        <v>486691748</v>
      </c>
      <c r="H12" s="8">
        <v>439898412</v>
      </c>
      <c r="I12" s="7"/>
      <c r="J12" s="7"/>
      <c r="K12" s="7"/>
    </row>
    <row r="13" spans="1:11" x14ac:dyDescent="0.25">
      <c r="A13" s="17" t="s">
        <v>25</v>
      </c>
      <c r="B13" s="7">
        <v>101734151</v>
      </c>
      <c r="C13" s="7">
        <v>159705970</v>
      </c>
      <c r="D13" s="7">
        <v>74342605</v>
      </c>
      <c r="E13" s="7">
        <v>158071135</v>
      </c>
      <c r="F13" s="7">
        <v>196475763</v>
      </c>
      <c r="G13" s="8">
        <v>180628703</v>
      </c>
      <c r="H13" s="8">
        <v>63096533</v>
      </c>
      <c r="I13" s="7"/>
      <c r="J13" s="7"/>
      <c r="K13" s="7"/>
    </row>
    <row r="14" spans="1:11" x14ac:dyDescent="0.25">
      <c r="A14" s="17" t="s">
        <v>28</v>
      </c>
      <c r="B14" s="7">
        <v>6509681</v>
      </c>
      <c r="C14" s="7">
        <v>1928690</v>
      </c>
      <c r="D14" s="7">
        <v>790793</v>
      </c>
      <c r="E14" s="7">
        <v>6668106</v>
      </c>
      <c r="F14" s="7">
        <v>5362717</v>
      </c>
      <c r="G14" s="8">
        <v>1522368</v>
      </c>
      <c r="H14" s="8">
        <v>9315904</v>
      </c>
      <c r="I14" s="7"/>
      <c r="J14" s="7"/>
      <c r="K14" s="7"/>
    </row>
    <row r="15" spans="1:11" x14ac:dyDescent="0.25">
      <c r="B15" s="7"/>
      <c r="C15" s="7"/>
      <c r="D15" s="7"/>
      <c r="E15" s="7"/>
      <c r="F15" s="7"/>
      <c r="G15" s="14"/>
      <c r="H15" s="7"/>
      <c r="I15" s="7"/>
      <c r="J15" s="7"/>
      <c r="K15" s="7"/>
    </row>
    <row r="16" spans="1:11" x14ac:dyDescent="0.25">
      <c r="A16" s="1"/>
      <c r="B16" s="11">
        <f t="shared" ref="B16:E16" si="2">B10+B6</f>
        <v>2055322237</v>
      </c>
      <c r="C16" s="11">
        <f t="shared" si="2"/>
        <v>2052032622</v>
      </c>
      <c r="D16" s="11">
        <f t="shared" si="2"/>
        <v>1944430900</v>
      </c>
      <c r="E16" s="11">
        <f t="shared" si="2"/>
        <v>1978690115</v>
      </c>
      <c r="F16" s="11">
        <f>F10+F6+1</f>
        <v>2098806014</v>
      </c>
      <c r="G16" s="11">
        <f t="shared" ref="G16:H16" si="3">G10+G6</f>
        <v>2081996483</v>
      </c>
      <c r="H16" s="11">
        <f t="shared" si="3"/>
        <v>1913220443</v>
      </c>
      <c r="I16" s="7"/>
      <c r="J16" s="7"/>
      <c r="K16" s="7"/>
    </row>
    <row r="17" spans="1:11" x14ac:dyDescent="0.25">
      <c r="B17" s="7"/>
      <c r="C17" s="7"/>
      <c r="D17" s="7"/>
      <c r="E17" s="7"/>
      <c r="F17" s="7"/>
      <c r="G17" s="14"/>
      <c r="H17" s="7"/>
      <c r="I17" s="7"/>
      <c r="J17" s="7"/>
      <c r="K17" s="7"/>
    </row>
    <row r="18" spans="1:11" ht="15.75" x14ac:dyDescent="0.25">
      <c r="A18" s="19" t="s">
        <v>32</v>
      </c>
      <c r="B18" s="11"/>
      <c r="C18" s="11"/>
      <c r="D18" s="11"/>
      <c r="E18" s="11"/>
      <c r="F18" s="11"/>
      <c r="G18" s="14"/>
      <c r="H18" s="7"/>
      <c r="I18" s="7"/>
      <c r="J18" s="7"/>
      <c r="K18" s="7"/>
    </row>
    <row r="19" spans="1:11" ht="15.75" x14ac:dyDescent="0.25">
      <c r="A19" s="20" t="s">
        <v>35</v>
      </c>
      <c r="B19" s="11"/>
      <c r="C19" s="11"/>
      <c r="D19" s="11"/>
      <c r="E19" s="11"/>
      <c r="F19" s="11"/>
      <c r="G19" s="14"/>
      <c r="H19" s="7"/>
      <c r="I19" s="7"/>
      <c r="J19" s="7"/>
      <c r="K19" s="7"/>
    </row>
    <row r="20" spans="1:11" x14ac:dyDescent="0.25">
      <c r="A20" s="9" t="s">
        <v>37</v>
      </c>
      <c r="B20" s="11">
        <f t="shared" ref="B20:F20" si="4">SUM(B22)</f>
        <v>38425606</v>
      </c>
      <c r="C20" s="11">
        <f t="shared" si="4"/>
        <v>39786408</v>
      </c>
      <c r="D20" s="11">
        <f t="shared" si="4"/>
        <v>39795326</v>
      </c>
      <c r="E20" s="11">
        <f t="shared" si="4"/>
        <v>39514149</v>
      </c>
      <c r="F20" s="11">
        <f t="shared" si="4"/>
        <v>51130075</v>
      </c>
      <c r="G20" s="11">
        <f t="shared" ref="G20:H20" si="5">SUM(G21,G22)</f>
        <v>208173553</v>
      </c>
      <c r="H20" s="11">
        <f t="shared" si="5"/>
        <v>215409508</v>
      </c>
      <c r="I20" s="7"/>
      <c r="J20" s="7"/>
      <c r="K20" s="7"/>
    </row>
    <row r="21" spans="1:11" ht="15.75" customHeight="1" x14ac:dyDescent="0.25">
      <c r="A21" s="21" t="s">
        <v>41</v>
      </c>
      <c r="B21" s="7"/>
      <c r="C21" s="7"/>
      <c r="D21" s="7"/>
      <c r="E21" s="7"/>
      <c r="F21" s="7"/>
      <c r="G21" s="8">
        <v>149894400</v>
      </c>
      <c r="H21" s="8">
        <v>157515468</v>
      </c>
      <c r="I21" s="7"/>
      <c r="J21" s="7"/>
      <c r="K21" s="7"/>
    </row>
    <row r="22" spans="1:11" ht="15.75" customHeight="1" x14ac:dyDescent="0.25">
      <c r="A22" s="17" t="s">
        <v>42</v>
      </c>
      <c r="B22" s="7">
        <v>38425606</v>
      </c>
      <c r="C22" s="7">
        <v>39786408</v>
      </c>
      <c r="D22" s="7">
        <v>39795326</v>
      </c>
      <c r="E22" s="7">
        <v>39514149</v>
      </c>
      <c r="F22" s="7">
        <v>51130075</v>
      </c>
      <c r="G22" s="8">
        <v>58279153</v>
      </c>
      <c r="H22" s="8">
        <v>57894040</v>
      </c>
      <c r="I22" s="7"/>
      <c r="J22" s="7"/>
      <c r="K22" s="7"/>
    </row>
    <row r="23" spans="1:11" ht="15.75" customHeight="1" x14ac:dyDescent="0.25">
      <c r="B23" s="7"/>
      <c r="C23" s="7"/>
      <c r="D23" s="7"/>
      <c r="E23" s="7"/>
      <c r="F23" s="7"/>
      <c r="G23" s="14"/>
      <c r="H23" s="7"/>
      <c r="I23" s="7"/>
      <c r="J23" s="7"/>
      <c r="K23" s="7"/>
    </row>
    <row r="24" spans="1:11" ht="15.75" customHeight="1" x14ac:dyDescent="0.25">
      <c r="A24" s="9" t="s">
        <v>44</v>
      </c>
      <c r="B24" s="11">
        <f t="shared" ref="B24:H24" si="6">SUM(B25:B30)</f>
        <v>996591296</v>
      </c>
      <c r="C24" s="11">
        <f t="shared" si="6"/>
        <v>958629002</v>
      </c>
      <c r="D24" s="11">
        <f t="shared" si="6"/>
        <v>889621804</v>
      </c>
      <c r="E24" s="11">
        <f t="shared" si="6"/>
        <v>964333847</v>
      </c>
      <c r="F24" s="11">
        <f t="shared" si="6"/>
        <v>1086908173</v>
      </c>
      <c r="G24" s="11">
        <f t="shared" si="6"/>
        <v>941974340</v>
      </c>
      <c r="H24" s="11">
        <f t="shared" si="6"/>
        <v>779454868</v>
      </c>
      <c r="I24" s="7"/>
      <c r="J24" s="7"/>
      <c r="K24" s="7"/>
    </row>
    <row r="25" spans="1:11" ht="15.75" customHeight="1" x14ac:dyDescent="0.25">
      <c r="A25" s="2" t="s">
        <v>46</v>
      </c>
      <c r="B25" s="7">
        <v>23208129</v>
      </c>
      <c r="C25" s="7">
        <v>35332711</v>
      </c>
      <c r="D25" s="7">
        <v>19818160</v>
      </c>
      <c r="E25" s="7">
        <v>11496542</v>
      </c>
      <c r="F25" s="7">
        <v>13870099</v>
      </c>
      <c r="G25" s="8">
        <v>29771041</v>
      </c>
      <c r="H25" s="8">
        <v>12080313</v>
      </c>
      <c r="I25" s="7"/>
      <c r="J25" s="7"/>
      <c r="K25" s="7"/>
    </row>
    <row r="26" spans="1:11" ht="15.75" customHeight="1" x14ac:dyDescent="0.25">
      <c r="A26" s="2" t="s">
        <v>48</v>
      </c>
      <c r="B26" s="7">
        <v>10537480</v>
      </c>
      <c r="C26" s="7">
        <v>8945916</v>
      </c>
      <c r="D26" s="7">
        <v>5436753</v>
      </c>
      <c r="E26" s="7">
        <v>3345938</v>
      </c>
      <c r="F26" s="7">
        <v>2045938</v>
      </c>
      <c r="G26" s="8">
        <v>2648082</v>
      </c>
      <c r="H26" s="8">
        <v>3070768</v>
      </c>
      <c r="I26" s="7"/>
      <c r="J26" s="7"/>
      <c r="K26" s="7"/>
    </row>
    <row r="27" spans="1:11" ht="15.75" customHeight="1" x14ac:dyDescent="0.25">
      <c r="A27" s="2" t="s">
        <v>50</v>
      </c>
      <c r="B27" s="7">
        <v>10710496</v>
      </c>
      <c r="C27" s="7">
        <v>1523124</v>
      </c>
      <c r="D27" s="7">
        <v>0</v>
      </c>
      <c r="E27" s="7">
        <v>0</v>
      </c>
      <c r="F27" s="7">
        <v>0</v>
      </c>
      <c r="G27" s="8">
        <v>88823874</v>
      </c>
      <c r="H27" s="8">
        <v>43263834</v>
      </c>
      <c r="I27" s="7"/>
      <c r="J27" s="7"/>
      <c r="K27" s="7"/>
    </row>
    <row r="28" spans="1:11" ht="15.75" customHeight="1" x14ac:dyDescent="0.25">
      <c r="A28" s="17" t="s">
        <v>51</v>
      </c>
      <c r="B28" s="7">
        <v>891754233</v>
      </c>
      <c r="C28" s="7">
        <v>870890101</v>
      </c>
      <c r="D28" s="7">
        <v>818673491</v>
      </c>
      <c r="E28" s="7">
        <v>893488336</v>
      </c>
      <c r="F28" s="7">
        <v>1030664239</v>
      </c>
      <c r="G28" s="8">
        <v>770466252</v>
      </c>
      <c r="H28" s="8">
        <v>668910511</v>
      </c>
      <c r="I28" s="7"/>
      <c r="J28" s="7"/>
      <c r="K28" s="7"/>
    </row>
    <row r="29" spans="1:11" ht="15.75" customHeight="1" x14ac:dyDescent="0.25">
      <c r="A29" s="17" t="s">
        <v>52</v>
      </c>
      <c r="B29" s="7">
        <v>6250832</v>
      </c>
      <c r="C29" s="7">
        <v>12816559</v>
      </c>
      <c r="D29" s="7">
        <v>13380213</v>
      </c>
      <c r="E29" s="7">
        <v>4604689</v>
      </c>
      <c r="F29" s="7">
        <v>4394811</v>
      </c>
      <c r="G29" s="8">
        <v>5555286</v>
      </c>
      <c r="H29" s="8">
        <v>5635016</v>
      </c>
      <c r="I29" s="7"/>
      <c r="J29" s="7"/>
      <c r="K29" s="7"/>
    </row>
    <row r="30" spans="1:11" ht="15.75" customHeight="1" x14ac:dyDescent="0.25">
      <c r="A30" s="2" t="s">
        <v>53</v>
      </c>
      <c r="B30" s="7">
        <v>54130126</v>
      </c>
      <c r="C30" s="7">
        <v>29120591</v>
      </c>
      <c r="D30" s="7">
        <v>32313187</v>
      </c>
      <c r="E30" s="7">
        <v>51398342</v>
      </c>
      <c r="F30" s="7">
        <v>35933086</v>
      </c>
      <c r="G30" s="8">
        <v>44709805</v>
      </c>
      <c r="H30" s="8">
        <v>46494426</v>
      </c>
      <c r="I30" s="7"/>
      <c r="J30" s="7"/>
      <c r="K30" s="7"/>
    </row>
    <row r="31" spans="1:11" ht="15.75" customHeight="1" x14ac:dyDescent="0.25">
      <c r="B31" s="7"/>
      <c r="C31" s="7"/>
      <c r="D31" s="7"/>
      <c r="E31" s="7"/>
      <c r="F31" s="7"/>
      <c r="G31" s="14"/>
      <c r="H31" s="7"/>
      <c r="I31" s="7"/>
      <c r="J31" s="7"/>
      <c r="K31" s="7"/>
    </row>
    <row r="32" spans="1:11" ht="15.75" customHeight="1" x14ac:dyDescent="0.25">
      <c r="A32" s="1"/>
      <c r="B32" s="11">
        <f t="shared" ref="B32:H32" si="7">SUM(B20,B24)</f>
        <v>1035016902</v>
      </c>
      <c r="C32" s="11">
        <f t="shared" si="7"/>
        <v>998415410</v>
      </c>
      <c r="D32" s="11">
        <f t="shared" si="7"/>
        <v>929417130</v>
      </c>
      <c r="E32" s="11">
        <f t="shared" si="7"/>
        <v>1003847996</v>
      </c>
      <c r="F32" s="11">
        <f t="shared" si="7"/>
        <v>1138038248</v>
      </c>
      <c r="G32" s="11">
        <f t="shared" si="7"/>
        <v>1150147893</v>
      </c>
      <c r="H32" s="11">
        <f t="shared" si="7"/>
        <v>994864376</v>
      </c>
      <c r="I32" s="7"/>
      <c r="J32" s="7"/>
      <c r="K32" s="7"/>
    </row>
    <row r="33" spans="1:11" ht="15.75" customHeight="1" x14ac:dyDescent="0.25">
      <c r="A33" s="1"/>
      <c r="B33" s="7"/>
      <c r="C33" s="7"/>
      <c r="D33" s="7"/>
      <c r="E33" s="7"/>
      <c r="F33" s="7"/>
      <c r="G33" s="14"/>
      <c r="H33" s="7"/>
      <c r="I33" s="7"/>
      <c r="J33" s="7"/>
      <c r="K33" s="7"/>
    </row>
    <row r="34" spans="1:11" ht="15.75" customHeight="1" x14ac:dyDescent="0.25">
      <c r="A34" s="9" t="s">
        <v>58</v>
      </c>
      <c r="B34" s="11">
        <f t="shared" ref="B34:H34" si="8">SUM(B35:B36)</f>
        <v>1020305334</v>
      </c>
      <c r="C34" s="11">
        <f t="shared" si="8"/>
        <v>1053617212</v>
      </c>
      <c r="D34" s="11">
        <f t="shared" si="8"/>
        <v>1018013770</v>
      </c>
      <c r="E34" s="11">
        <f t="shared" si="8"/>
        <v>974842119</v>
      </c>
      <c r="F34" s="11">
        <f t="shared" si="8"/>
        <v>960767766</v>
      </c>
      <c r="G34" s="11">
        <f t="shared" si="8"/>
        <v>931848590</v>
      </c>
      <c r="H34" s="11">
        <f t="shared" si="8"/>
        <v>918356066</v>
      </c>
      <c r="I34" s="7"/>
      <c r="J34" s="7"/>
      <c r="K34" s="7"/>
    </row>
    <row r="35" spans="1:11" ht="15.75" customHeight="1" x14ac:dyDescent="0.25">
      <c r="A35" s="2" t="s">
        <v>59</v>
      </c>
      <c r="B35" s="7">
        <v>523710000</v>
      </c>
      <c r="C35" s="7">
        <v>576081000</v>
      </c>
      <c r="D35" s="7">
        <v>604885050</v>
      </c>
      <c r="E35" s="7">
        <v>604885050</v>
      </c>
      <c r="F35" s="7">
        <v>604885050</v>
      </c>
      <c r="G35" s="8">
        <v>604885050</v>
      </c>
      <c r="H35" s="8">
        <v>616982750</v>
      </c>
      <c r="I35" s="7"/>
      <c r="J35" s="7"/>
      <c r="K35" s="7"/>
    </row>
    <row r="36" spans="1:11" ht="15.75" customHeight="1" x14ac:dyDescent="0.25">
      <c r="A36" s="2" t="s">
        <v>60</v>
      </c>
      <c r="B36" s="7">
        <v>496595334</v>
      </c>
      <c r="C36" s="7">
        <v>477536212</v>
      </c>
      <c r="D36" s="7">
        <v>413128720</v>
      </c>
      <c r="E36" s="7">
        <v>369957069</v>
      </c>
      <c r="F36" s="7">
        <v>355882716</v>
      </c>
      <c r="G36" s="8">
        <v>326963540</v>
      </c>
      <c r="H36" s="8">
        <v>301373316</v>
      </c>
      <c r="I36" s="7"/>
      <c r="J36" s="7"/>
      <c r="K36" s="7"/>
    </row>
    <row r="37" spans="1:11" ht="15.75" customHeight="1" x14ac:dyDescent="0.25">
      <c r="B37" s="7"/>
      <c r="C37" s="7"/>
      <c r="D37" s="7"/>
      <c r="E37" s="7"/>
      <c r="F37" s="7"/>
      <c r="G37" s="14"/>
      <c r="H37" s="7"/>
      <c r="I37" s="7"/>
      <c r="J37" s="7"/>
      <c r="K37" s="7"/>
    </row>
    <row r="38" spans="1:11" ht="15.75" customHeight="1" x14ac:dyDescent="0.25">
      <c r="A38" s="1"/>
      <c r="B38" s="11">
        <f>SUM(B34,B32)+1</f>
        <v>2055322237</v>
      </c>
      <c r="C38" s="11">
        <f t="shared" ref="C38:G38" si="9">SUM(C34,C32)</f>
        <v>2052032622</v>
      </c>
      <c r="D38" s="11">
        <f t="shared" si="9"/>
        <v>1947430900</v>
      </c>
      <c r="E38" s="11">
        <f t="shared" si="9"/>
        <v>1978690115</v>
      </c>
      <c r="F38" s="11">
        <f t="shared" si="9"/>
        <v>2098806014</v>
      </c>
      <c r="G38" s="11">
        <f t="shared" si="9"/>
        <v>2081996483</v>
      </c>
      <c r="H38" s="11">
        <f>SUM(H34,H32)+1</f>
        <v>1913220443</v>
      </c>
      <c r="I38" s="7"/>
      <c r="J38" s="7"/>
      <c r="K38" s="7"/>
    </row>
    <row r="39" spans="1:11" ht="15.75" customHeight="1" x14ac:dyDescent="0.25">
      <c r="B39" s="24"/>
      <c r="C39" s="24"/>
      <c r="D39" s="24"/>
      <c r="E39" s="24"/>
      <c r="F39" s="24"/>
      <c r="G39" s="7"/>
      <c r="H39" s="7"/>
      <c r="I39" s="7"/>
      <c r="J39" s="7"/>
      <c r="K39" s="7"/>
    </row>
    <row r="40" spans="1:11" ht="15.75" customHeight="1" x14ac:dyDescent="0.25">
      <c r="A40" s="6" t="s">
        <v>64</v>
      </c>
      <c r="B40" s="27">
        <f t="shared" ref="B40:H40" si="10">B34/(B35/10)</f>
        <v>19.482258005384658</v>
      </c>
      <c r="C40" s="27">
        <f t="shared" si="10"/>
        <v>18.289393540144527</v>
      </c>
      <c r="D40" s="27">
        <f t="shared" si="10"/>
        <v>16.829871559893899</v>
      </c>
      <c r="E40" s="27">
        <f t="shared" si="10"/>
        <v>16.116154945472697</v>
      </c>
      <c r="F40" s="27">
        <f t="shared" si="10"/>
        <v>15.883476802741281</v>
      </c>
      <c r="G40" s="27">
        <f t="shared" si="10"/>
        <v>15.40538305583846</v>
      </c>
      <c r="H40" s="27">
        <f t="shared" si="10"/>
        <v>14.884631150546754</v>
      </c>
      <c r="I40" s="7"/>
      <c r="J40" s="7"/>
      <c r="K40" s="7"/>
    </row>
    <row r="41" spans="1:11" ht="15.75" customHeight="1" x14ac:dyDescent="0.25">
      <c r="A41" s="6" t="s">
        <v>67</v>
      </c>
      <c r="B41" s="23">
        <f t="shared" ref="B41:H41" si="11">B35/10</f>
        <v>52371000</v>
      </c>
      <c r="C41" s="23">
        <f t="shared" si="11"/>
        <v>57608100</v>
      </c>
      <c r="D41" s="23">
        <f t="shared" si="11"/>
        <v>60488505</v>
      </c>
      <c r="E41" s="23">
        <f t="shared" si="11"/>
        <v>60488505</v>
      </c>
      <c r="F41" s="23">
        <f t="shared" si="11"/>
        <v>60488505</v>
      </c>
      <c r="G41" s="23">
        <f t="shared" si="11"/>
        <v>60488505</v>
      </c>
      <c r="H41" s="23">
        <f t="shared" si="11"/>
        <v>61698275</v>
      </c>
      <c r="I41" s="7"/>
      <c r="J41" s="7"/>
      <c r="K41" s="7"/>
    </row>
    <row r="42" spans="1:11" ht="15.75" customHeight="1" x14ac:dyDescent="0.25">
      <c r="A42" s="29"/>
      <c r="B42" s="1"/>
      <c r="C42" s="1"/>
      <c r="D42" s="1"/>
      <c r="E42" s="1"/>
      <c r="G42" s="7"/>
      <c r="H42" s="7"/>
      <c r="I42" s="7"/>
      <c r="J42" s="7"/>
      <c r="K42" s="7"/>
    </row>
    <row r="43" spans="1:11" ht="15.75" customHeight="1" x14ac:dyDescent="0.25">
      <c r="B43" s="23"/>
      <c r="C43" s="23"/>
      <c r="D43" s="23"/>
      <c r="E43" s="23"/>
      <c r="F43" s="23"/>
      <c r="G43" s="7"/>
      <c r="H43" s="7"/>
      <c r="I43" s="7"/>
      <c r="J43" s="7"/>
      <c r="K43" s="7"/>
    </row>
    <row r="44" spans="1:11" ht="15.75" customHeight="1" x14ac:dyDescent="0.25">
      <c r="D44" s="24"/>
      <c r="E44" s="24"/>
      <c r="G44" s="7"/>
      <c r="H44" s="7"/>
      <c r="I44" s="7"/>
      <c r="J44" s="7"/>
      <c r="K44" s="7"/>
    </row>
    <row r="45" spans="1:11" ht="15.75" customHeight="1" x14ac:dyDescent="0.25">
      <c r="B45" s="27"/>
      <c r="C45" s="1"/>
      <c r="D45" s="1"/>
      <c r="E45" s="1"/>
      <c r="F45" s="1"/>
      <c r="G45" s="7"/>
      <c r="H45" s="7"/>
      <c r="I45" s="7"/>
      <c r="J45" s="7"/>
      <c r="K45" s="7"/>
    </row>
    <row r="46" spans="1:11" ht="15.75" customHeight="1" x14ac:dyDescent="0.25">
      <c r="G46" s="7"/>
      <c r="H46" s="7"/>
      <c r="I46" s="7"/>
      <c r="J46" s="7"/>
      <c r="K46" s="7"/>
    </row>
    <row r="47" spans="1:11" ht="15.75" customHeight="1" x14ac:dyDescent="0.25">
      <c r="G47" s="7"/>
      <c r="H47" s="7"/>
      <c r="I47" s="7"/>
      <c r="J47" s="7"/>
      <c r="K47" s="7"/>
    </row>
    <row r="48" spans="1:11" ht="15.75" customHeight="1" x14ac:dyDescent="0.25">
      <c r="G48" s="7"/>
      <c r="H48" s="7"/>
      <c r="I48" s="7"/>
      <c r="J48" s="7"/>
      <c r="K48" s="7"/>
    </row>
    <row r="49" spans="7:11" ht="15.75" customHeight="1" x14ac:dyDescent="0.25">
      <c r="G49" s="7"/>
      <c r="H49" s="7"/>
      <c r="I49" s="7"/>
      <c r="J49" s="7"/>
      <c r="K49" s="7"/>
    </row>
    <row r="50" spans="7:11" ht="15.75" customHeight="1" x14ac:dyDescent="0.25">
      <c r="G50" s="7"/>
      <c r="H50" s="7"/>
      <c r="I50" s="7"/>
      <c r="J50" s="7"/>
      <c r="K50" s="7"/>
    </row>
    <row r="51" spans="7:11" ht="15.75" customHeight="1" x14ac:dyDescent="0.25">
      <c r="G51" s="7"/>
      <c r="H51" s="7"/>
      <c r="I51" s="7"/>
      <c r="J51" s="7"/>
      <c r="K51" s="7"/>
    </row>
    <row r="52" spans="7:11" ht="15.75" customHeight="1" x14ac:dyDescent="0.25">
      <c r="G52" s="7"/>
      <c r="H52" s="7"/>
      <c r="I52" s="7"/>
      <c r="J52" s="7"/>
      <c r="K52" s="7"/>
    </row>
    <row r="53" spans="7:11" ht="15.75" customHeight="1" x14ac:dyDescent="0.25">
      <c r="G53" s="7"/>
      <c r="H53" s="7"/>
      <c r="I53" s="7"/>
      <c r="J53" s="7"/>
      <c r="K53" s="7"/>
    </row>
    <row r="54" spans="7:11" ht="15.75" customHeight="1" x14ac:dyDescent="0.25">
      <c r="G54" s="7"/>
      <c r="H54" s="7"/>
      <c r="I54" s="7"/>
      <c r="J54" s="7"/>
      <c r="K54" s="7"/>
    </row>
    <row r="55" spans="7:11" ht="15.75" customHeight="1" x14ac:dyDescent="0.25">
      <c r="G55" s="7"/>
      <c r="H55" s="7"/>
      <c r="I55" s="7"/>
      <c r="J55" s="7"/>
      <c r="K55" s="7"/>
    </row>
    <row r="56" spans="7:11" ht="15.75" customHeight="1" x14ac:dyDescent="0.25">
      <c r="G56" s="7"/>
      <c r="H56" s="7"/>
      <c r="I56" s="7"/>
      <c r="J56" s="7"/>
      <c r="K56" s="7"/>
    </row>
    <row r="57" spans="7:11" ht="15.75" customHeight="1" x14ac:dyDescent="0.25">
      <c r="G57" s="7"/>
      <c r="H57" s="7"/>
      <c r="I57" s="7"/>
      <c r="J57" s="7"/>
      <c r="K57" s="7"/>
    </row>
    <row r="58" spans="7:11" ht="15.75" customHeight="1" x14ac:dyDescent="0.25">
      <c r="G58" s="7"/>
      <c r="H58" s="7"/>
      <c r="I58" s="7"/>
      <c r="J58" s="7"/>
      <c r="K58" s="7"/>
    </row>
    <row r="59" spans="7:11" ht="15.75" customHeight="1" x14ac:dyDescent="0.25">
      <c r="G59" s="7"/>
      <c r="H59" s="7"/>
      <c r="I59" s="7"/>
      <c r="J59" s="7"/>
      <c r="K59" s="7"/>
    </row>
    <row r="60" spans="7:11" ht="15.75" customHeight="1" x14ac:dyDescent="0.25">
      <c r="G60" s="7"/>
      <c r="H60" s="7"/>
      <c r="I60" s="7"/>
      <c r="J60" s="7"/>
      <c r="K60" s="7"/>
    </row>
    <row r="61" spans="7:11" ht="15.75" customHeight="1" x14ac:dyDescent="0.25">
      <c r="G61" s="7"/>
      <c r="H61" s="7"/>
      <c r="I61" s="7"/>
      <c r="J61" s="7"/>
      <c r="K61" s="7"/>
    </row>
    <row r="62" spans="7:11" ht="15.75" customHeight="1" x14ac:dyDescent="0.25">
      <c r="G62" s="7"/>
      <c r="H62" s="7"/>
      <c r="I62" s="7"/>
      <c r="J62" s="7"/>
      <c r="K62" s="7"/>
    </row>
    <row r="63" spans="7:11" ht="15.75" customHeight="1" x14ac:dyDescent="0.25">
      <c r="G63" s="7"/>
      <c r="H63" s="7"/>
      <c r="I63" s="7"/>
      <c r="J63" s="7"/>
      <c r="K63" s="7"/>
    </row>
    <row r="64" spans="7:11" ht="15.75" customHeight="1" x14ac:dyDescent="0.25">
      <c r="G64" s="7"/>
      <c r="H64" s="7"/>
      <c r="I64" s="7"/>
      <c r="J64" s="7"/>
      <c r="K64" s="7"/>
    </row>
    <row r="65" spans="7:11" ht="15.75" customHeight="1" x14ac:dyDescent="0.25">
      <c r="G65" s="7"/>
      <c r="H65" s="7"/>
      <c r="I65" s="7"/>
      <c r="J65" s="7"/>
      <c r="K65" s="7"/>
    </row>
    <row r="66" spans="7:11" ht="15.75" customHeight="1" x14ac:dyDescent="0.25">
      <c r="G66" s="7"/>
      <c r="H66" s="7"/>
      <c r="I66" s="7"/>
      <c r="J66" s="7"/>
      <c r="K66" s="7"/>
    </row>
    <row r="67" spans="7:11" ht="15.75" customHeight="1" x14ac:dyDescent="0.2"/>
    <row r="68" spans="7:11" ht="15.75" customHeight="1" x14ac:dyDescent="0.2"/>
    <row r="69" spans="7:11" ht="15.75" customHeight="1" x14ac:dyDescent="0.2"/>
    <row r="70" spans="7:11" ht="15.75" customHeight="1" x14ac:dyDescent="0.2"/>
    <row r="71" spans="7:11" ht="15.75" customHeight="1" x14ac:dyDescent="0.2"/>
    <row r="72" spans="7:11" ht="15.75" customHeight="1" x14ac:dyDescent="0.2"/>
    <row r="73" spans="7:11" ht="15.75" customHeight="1" x14ac:dyDescent="0.2"/>
    <row r="74" spans="7:11" ht="15.75" customHeight="1" x14ac:dyDescent="0.2"/>
    <row r="75" spans="7:11" ht="15.75" customHeight="1" x14ac:dyDescent="0.2"/>
    <row r="76" spans="7:11" ht="15.75" customHeight="1" x14ac:dyDescent="0.2"/>
    <row r="77" spans="7:11" ht="15.75" customHeight="1" x14ac:dyDescent="0.2"/>
    <row r="78" spans="7:11" ht="15.75" customHeight="1" x14ac:dyDescent="0.2"/>
    <row r="79" spans="7:11" ht="15.75" customHeight="1" x14ac:dyDescent="0.2"/>
    <row r="80" spans="7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28.625" customWidth="1"/>
    <col min="2" max="2" width="13.375" customWidth="1"/>
    <col min="3" max="3" width="12.875" customWidth="1"/>
    <col min="4" max="4" width="13.625" customWidth="1"/>
    <col min="5" max="6" width="13.375" customWidth="1"/>
    <col min="7" max="8" width="11.75" customWidth="1"/>
    <col min="9" max="26" width="7.625" customWidth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3" spans="1:12" x14ac:dyDescent="0.25">
      <c r="A3" s="2" t="s">
        <v>4</v>
      </c>
    </row>
    <row r="4" spans="1:12" x14ac:dyDescent="0.25"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4">
        <v>2018</v>
      </c>
      <c r="H4" s="3">
        <v>2019</v>
      </c>
    </row>
    <row r="5" spans="1:12" x14ac:dyDescent="0.25">
      <c r="A5" s="6" t="s">
        <v>7</v>
      </c>
      <c r="B5" s="7">
        <v>849573092</v>
      </c>
      <c r="C5" s="7">
        <v>923490138</v>
      </c>
      <c r="D5" s="7">
        <v>774463983</v>
      </c>
      <c r="E5" s="7">
        <v>809245562</v>
      </c>
      <c r="F5" s="7">
        <v>818904314</v>
      </c>
      <c r="G5" s="8">
        <v>878507490</v>
      </c>
      <c r="H5" s="8">
        <v>904362119</v>
      </c>
      <c r="I5" s="7"/>
      <c r="J5" s="7"/>
      <c r="K5" s="7"/>
      <c r="L5" s="7"/>
    </row>
    <row r="6" spans="1:12" x14ac:dyDescent="0.25">
      <c r="A6" s="2" t="s">
        <v>14</v>
      </c>
      <c r="B6" s="12">
        <v>616373268</v>
      </c>
      <c r="C6" s="12">
        <v>678610729</v>
      </c>
      <c r="D6" s="12">
        <v>578360959</v>
      </c>
      <c r="E6" s="12">
        <v>634237582</v>
      </c>
      <c r="F6" s="7">
        <v>719668182</v>
      </c>
      <c r="G6" s="8">
        <v>745804330</v>
      </c>
      <c r="H6" s="8">
        <v>776501007</v>
      </c>
      <c r="I6" s="7"/>
      <c r="J6" s="7"/>
      <c r="K6" s="7"/>
      <c r="L6" s="7"/>
    </row>
    <row r="7" spans="1:12" x14ac:dyDescent="0.25">
      <c r="A7" s="6" t="s">
        <v>17</v>
      </c>
      <c r="B7" s="11">
        <f t="shared" ref="B7:H7" si="0">B5-B6</f>
        <v>233199824</v>
      </c>
      <c r="C7" s="11">
        <f t="shared" si="0"/>
        <v>244879409</v>
      </c>
      <c r="D7" s="11">
        <f t="shared" si="0"/>
        <v>196103024</v>
      </c>
      <c r="E7" s="11">
        <f t="shared" si="0"/>
        <v>175007980</v>
      </c>
      <c r="F7" s="11">
        <f t="shared" si="0"/>
        <v>99236132</v>
      </c>
      <c r="G7" s="11">
        <f t="shared" si="0"/>
        <v>132703160</v>
      </c>
      <c r="H7" s="11">
        <f t="shared" si="0"/>
        <v>127861112</v>
      </c>
      <c r="I7" s="7"/>
      <c r="J7" s="7"/>
      <c r="K7" s="7"/>
      <c r="L7" s="7"/>
    </row>
    <row r="8" spans="1:12" x14ac:dyDescent="0.25">
      <c r="A8" s="16"/>
      <c r="B8" s="11"/>
      <c r="C8" s="11"/>
      <c r="D8" s="11"/>
      <c r="E8" s="7"/>
      <c r="F8" s="11"/>
      <c r="G8" s="7"/>
      <c r="H8" s="7"/>
      <c r="I8" s="7"/>
      <c r="J8" s="7"/>
      <c r="K8" s="7"/>
      <c r="L8" s="7"/>
    </row>
    <row r="9" spans="1:12" x14ac:dyDescent="0.25">
      <c r="A9" s="6" t="s">
        <v>19</v>
      </c>
      <c r="B9" s="11">
        <f t="shared" ref="B9:H9" si="1">SUM(B10:B11)</f>
        <v>39360750</v>
      </c>
      <c r="C9" s="11">
        <f t="shared" si="1"/>
        <v>35635996</v>
      </c>
      <c r="D9" s="11">
        <f t="shared" si="1"/>
        <v>37248165</v>
      </c>
      <c r="E9" s="11">
        <f t="shared" si="1"/>
        <v>41999239</v>
      </c>
      <c r="F9" s="11">
        <f t="shared" si="1"/>
        <v>38202973</v>
      </c>
      <c r="G9" s="11">
        <f t="shared" si="1"/>
        <v>31920510</v>
      </c>
      <c r="H9" s="11">
        <f t="shared" si="1"/>
        <v>33125702</v>
      </c>
      <c r="I9" s="7"/>
      <c r="J9" s="7"/>
      <c r="K9" s="7"/>
      <c r="L9" s="7"/>
    </row>
    <row r="10" spans="1:12" x14ac:dyDescent="0.25">
      <c r="A10" s="17" t="s">
        <v>24</v>
      </c>
      <c r="B10" s="7">
        <v>29051313</v>
      </c>
      <c r="C10" s="7">
        <v>26106630</v>
      </c>
      <c r="D10" s="7">
        <v>27758858</v>
      </c>
      <c r="E10" s="7">
        <v>33302249</v>
      </c>
      <c r="F10" s="7">
        <v>29495662</v>
      </c>
      <c r="G10" s="8">
        <v>21751696</v>
      </c>
      <c r="H10" s="8">
        <v>22685549</v>
      </c>
      <c r="I10" s="7"/>
      <c r="J10" s="7"/>
      <c r="K10" s="7"/>
      <c r="L10" s="7"/>
    </row>
    <row r="11" spans="1:12" x14ac:dyDescent="0.25">
      <c r="A11" s="17" t="s">
        <v>26</v>
      </c>
      <c r="B11" s="7">
        <v>10309437</v>
      </c>
      <c r="C11" s="7">
        <v>9529366</v>
      </c>
      <c r="D11" s="7">
        <v>9489307</v>
      </c>
      <c r="E11" s="7">
        <v>8696990</v>
      </c>
      <c r="F11" s="7">
        <v>8707311</v>
      </c>
      <c r="G11" s="8">
        <v>10168814</v>
      </c>
      <c r="H11" s="8">
        <v>10440153</v>
      </c>
      <c r="I11" s="7"/>
      <c r="J11" s="7"/>
      <c r="K11" s="7"/>
      <c r="L11" s="7"/>
    </row>
    <row r="12" spans="1:12" x14ac:dyDescent="0.25">
      <c r="A12" s="6" t="s">
        <v>29</v>
      </c>
      <c r="B12" s="15">
        <f t="shared" ref="B12:H12" si="2">B7-B9</f>
        <v>193839074</v>
      </c>
      <c r="C12" s="15">
        <f t="shared" si="2"/>
        <v>209243413</v>
      </c>
      <c r="D12" s="15">
        <f t="shared" si="2"/>
        <v>158854859</v>
      </c>
      <c r="E12" s="15">
        <f t="shared" si="2"/>
        <v>133008741</v>
      </c>
      <c r="F12" s="15">
        <f t="shared" si="2"/>
        <v>61033159</v>
      </c>
      <c r="G12" s="15">
        <f t="shared" si="2"/>
        <v>100782650</v>
      </c>
      <c r="H12" s="15">
        <f t="shared" si="2"/>
        <v>94735410</v>
      </c>
      <c r="I12" s="7"/>
      <c r="J12" s="7"/>
      <c r="K12" s="7"/>
      <c r="L12" s="7"/>
    </row>
    <row r="13" spans="1:12" x14ac:dyDescent="0.25">
      <c r="A13" s="18" t="s">
        <v>30</v>
      </c>
      <c r="B13" s="11"/>
      <c r="C13" s="11"/>
      <c r="D13" s="11"/>
      <c r="E13" s="11"/>
      <c r="F13" s="11"/>
      <c r="G13" s="7"/>
      <c r="H13" s="7"/>
      <c r="I13" s="7"/>
      <c r="J13" s="7"/>
      <c r="K13" s="7"/>
      <c r="L13" s="7"/>
    </row>
    <row r="14" spans="1:12" x14ac:dyDescent="0.25">
      <c r="A14" s="17" t="s">
        <v>31</v>
      </c>
      <c r="B14" s="7">
        <v>153410403</v>
      </c>
      <c r="C14" s="7">
        <v>147536578</v>
      </c>
      <c r="D14" s="7">
        <v>131262413</v>
      </c>
      <c r="E14" s="7">
        <v>116365044</v>
      </c>
      <c r="F14" s="7">
        <v>95464925</v>
      </c>
      <c r="G14" s="8">
        <v>89539045</v>
      </c>
      <c r="H14" s="8">
        <v>85333224</v>
      </c>
      <c r="I14" s="7"/>
      <c r="J14" s="7"/>
      <c r="K14" s="7"/>
      <c r="L14" s="7"/>
    </row>
    <row r="15" spans="1:12" x14ac:dyDescent="0.25">
      <c r="A15" s="17" t="s">
        <v>33</v>
      </c>
      <c r="B15" s="7">
        <v>5700</v>
      </c>
      <c r="C15" s="7">
        <v>3375</v>
      </c>
      <c r="D15" s="7">
        <v>1534864</v>
      </c>
      <c r="E15" s="7">
        <v>5975</v>
      </c>
      <c r="F15" s="7">
        <v>2191372</v>
      </c>
      <c r="G15" s="8">
        <v>1401410</v>
      </c>
      <c r="H15" s="8">
        <v>8325724</v>
      </c>
      <c r="I15" s="7"/>
      <c r="J15" s="7"/>
      <c r="K15" s="7"/>
      <c r="L15" s="7"/>
    </row>
    <row r="16" spans="1:12" x14ac:dyDescent="0.25">
      <c r="A16" s="17" t="s">
        <v>34</v>
      </c>
      <c r="B16" s="7">
        <v>0</v>
      </c>
      <c r="C16" s="7">
        <v>0</v>
      </c>
      <c r="D16" s="7">
        <v>2124722</v>
      </c>
      <c r="E16" s="7">
        <v>2808576</v>
      </c>
      <c r="F16" s="7">
        <v>0</v>
      </c>
      <c r="G16" s="8">
        <v>0</v>
      </c>
      <c r="H16" s="8">
        <v>0</v>
      </c>
      <c r="I16" s="7"/>
      <c r="J16" s="7"/>
      <c r="K16" s="7"/>
      <c r="L16" s="7"/>
    </row>
    <row r="17" spans="1:12" x14ac:dyDescent="0.25">
      <c r="A17" s="6" t="s">
        <v>36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17" t="s">
        <v>38</v>
      </c>
      <c r="B18" s="7">
        <v>1924446</v>
      </c>
      <c r="C18" s="7">
        <v>2938581</v>
      </c>
      <c r="D18" s="7">
        <v>1285838</v>
      </c>
      <c r="E18" s="7">
        <v>659100</v>
      </c>
      <c r="F18" s="7">
        <v>0</v>
      </c>
      <c r="G18" s="8">
        <v>602144</v>
      </c>
      <c r="H18" s="8">
        <v>844186</v>
      </c>
      <c r="I18" s="7"/>
      <c r="J18" s="7"/>
      <c r="K18" s="7"/>
      <c r="L18" s="7"/>
    </row>
    <row r="19" spans="1:12" x14ac:dyDescent="0.25">
      <c r="A19" s="6" t="s">
        <v>40</v>
      </c>
      <c r="B19" s="15">
        <f t="shared" ref="B19:H19" si="3">B12-B14+B15-B16-B18</f>
        <v>38509925</v>
      </c>
      <c r="C19" s="15">
        <f t="shared" si="3"/>
        <v>58771629</v>
      </c>
      <c r="D19" s="15">
        <f t="shared" si="3"/>
        <v>25716750</v>
      </c>
      <c r="E19" s="15">
        <f t="shared" si="3"/>
        <v>13181996</v>
      </c>
      <c r="F19" s="15">
        <f t="shared" si="3"/>
        <v>-32240394</v>
      </c>
      <c r="G19" s="15">
        <f t="shared" si="3"/>
        <v>12042871</v>
      </c>
      <c r="H19" s="15">
        <f t="shared" si="3"/>
        <v>16883724</v>
      </c>
      <c r="I19" s="7"/>
      <c r="J19" s="7"/>
      <c r="K19" s="7"/>
      <c r="L19" s="7"/>
    </row>
    <row r="20" spans="1:12" x14ac:dyDescent="0.25">
      <c r="A20" s="1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5.75" customHeight="1" x14ac:dyDescent="0.25">
      <c r="A21" s="9" t="s">
        <v>49</v>
      </c>
      <c r="B21" s="11">
        <f t="shared" ref="B21:H21" si="4">SUM(B22:B23)</f>
        <v>6167850</v>
      </c>
      <c r="C21" s="11">
        <f t="shared" si="4"/>
        <v>10176992</v>
      </c>
      <c r="D21" s="11">
        <f t="shared" si="4"/>
        <v>3866431</v>
      </c>
      <c r="E21" s="11">
        <f t="shared" si="4"/>
        <v>2146560</v>
      </c>
      <c r="F21" s="11">
        <f t="shared" si="4"/>
        <v>6485664</v>
      </c>
      <c r="G21" s="11">
        <f t="shared" si="4"/>
        <v>6393733</v>
      </c>
      <c r="H21" s="11">
        <f t="shared" si="4"/>
        <v>3957223</v>
      </c>
      <c r="I21" s="7"/>
      <c r="J21" s="7"/>
      <c r="K21" s="7"/>
      <c r="L21" s="7"/>
    </row>
    <row r="22" spans="1:12" ht="15.75" customHeight="1" x14ac:dyDescent="0.25">
      <c r="A22" s="17" t="s">
        <v>54</v>
      </c>
      <c r="B22" s="7">
        <v>5777051</v>
      </c>
      <c r="C22" s="7">
        <v>8816190</v>
      </c>
      <c r="D22" s="7">
        <v>3857513</v>
      </c>
      <c r="E22" s="7">
        <v>2427737</v>
      </c>
      <c r="F22" s="7">
        <v>6162287</v>
      </c>
      <c r="G22" s="8">
        <v>6498859</v>
      </c>
      <c r="H22" s="8">
        <v>4342336</v>
      </c>
      <c r="I22" s="7"/>
      <c r="J22" s="7"/>
      <c r="K22" s="7"/>
      <c r="L22" s="7"/>
    </row>
    <row r="23" spans="1:12" ht="15.75" customHeight="1" x14ac:dyDescent="0.25">
      <c r="A23" s="17" t="s">
        <v>55</v>
      </c>
      <c r="B23" s="7">
        <v>390799</v>
      </c>
      <c r="C23" s="7">
        <v>1360802</v>
      </c>
      <c r="D23" s="7">
        <v>8918</v>
      </c>
      <c r="E23" s="7">
        <v>-281177</v>
      </c>
      <c r="F23" s="7">
        <v>323377</v>
      </c>
      <c r="G23" s="8">
        <v>-105126</v>
      </c>
      <c r="H23" s="8">
        <v>-385113</v>
      </c>
      <c r="I23" s="7"/>
      <c r="J23" s="7"/>
      <c r="K23" s="7"/>
      <c r="L23" s="7"/>
    </row>
    <row r="24" spans="1:12" ht="15.75" customHeight="1" x14ac:dyDescent="0.25">
      <c r="A24" s="6" t="s">
        <v>56</v>
      </c>
      <c r="B24" s="22">
        <f t="shared" ref="B24:H24" si="5">B19-B21</f>
        <v>32342075</v>
      </c>
      <c r="C24" s="22">
        <f t="shared" si="5"/>
        <v>48594637</v>
      </c>
      <c r="D24" s="22">
        <f t="shared" si="5"/>
        <v>21850319</v>
      </c>
      <c r="E24" s="22">
        <f t="shared" si="5"/>
        <v>11035436</v>
      </c>
      <c r="F24" s="22">
        <f t="shared" si="5"/>
        <v>-38726058</v>
      </c>
      <c r="G24" s="22">
        <f t="shared" si="5"/>
        <v>5649138</v>
      </c>
      <c r="H24" s="22">
        <f t="shared" si="5"/>
        <v>12926501</v>
      </c>
      <c r="I24" s="7"/>
      <c r="J24" s="7"/>
      <c r="K24" s="7"/>
      <c r="L24" s="7"/>
    </row>
    <row r="25" spans="1:12" ht="15.75" customHeight="1" x14ac:dyDescent="0.25">
      <c r="A25" s="1"/>
      <c r="B25" s="1"/>
      <c r="C25" s="23"/>
      <c r="D25" s="23"/>
      <c r="E25" s="23"/>
      <c r="F25" s="23"/>
      <c r="G25" s="7"/>
      <c r="H25" s="7"/>
      <c r="I25" s="7"/>
      <c r="J25" s="7"/>
      <c r="K25" s="7"/>
      <c r="L25" s="7"/>
    </row>
    <row r="26" spans="1:12" ht="15.75" customHeight="1" x14ac:dyDescent="0.25">
      <c r="A26" s="6" t="s">
        <v>63</v>
      </c>
      <c r="B26" s="26">
        <f>B24/('1'!B35/10)</f>
        <v>0.61755694945676043</v>
      </c>
      <c r="C26" s="26">
        <f>C24/('1'!C35/10)</f>
        <v>0.84353826979192159</v>
      </c>
      <c r="D26" s="26">
        <f>D24/('1'!D35/10)</f>
        <v>0.36123093139762669</v>
      </c>
      <c r="E26" s="26">
        <f>E24/('1'!E35/10)</f>
        <v>0.18243856415363546</v>
      </c>
      <c r="F26" s="26">
        <f>F24/('1'!F35/10)</f>
        <v>-0.640221774368535</v>
      </c>
      <c r="G26" s="26">
        <f>G24/('1'!G35/10)</f>
        <v>9.3391926284175808E-2</v>
      </c>
      <c r="H26" s="26">
        <f>H24/('1'!H35/10)</f>
        <v>0.20951154631146496</v>
      </c>
      <c r="I26" s="7"/>
      <c r="J26" s="7"/>
      <c r="K26" s="7"/>
      <c r="L26" s="7"/>
    </row>
    <row r="27" spans="1:12" ht="15.75" customHeight="1" x14ac:dyDescent="0.25">
      <c r="A27" s="18" t="s">
        <v>68</v>
      </c>
      <c r="B27" s="7">
        <f>'1'!B35/10</f>
        <v>52371000</v>
      </c>
      <c r="C27" s="7">
        <f>'1'!C35/10</f>
        <v>57608100</v>
      </c>
      <c r="D27" s="7">
        <f>'1'!D35/10</f>
        <v>60488505</v>
      </c>
      <c r="E27" s="7">
        <f>'1'!E35/10</f>
        <v>60488505</v>
      </c>
      <c r="F27" s="7">
        <f>'1'!F35/10</f>
        <v>60488505</v>
      </c>
      <c r="G27" s="7">
        <f>'1'!G35/10</f>
        <v>60488505</v>
      </c>
      <c r="H27" s="7">
        <f>'1'!H35/10</f>
        <v>61698275</v>
      </c>
      <c r="I27" s="7"/>
      <c r="J27" s="7"/>
      <c r="K27" s="7"/>
      <c r="L27" s="7"/>
    </row>
    <row r="28" spans="1:12" ht="15.75" customHeight="1" x14ac:dyDescent="0.25">
      <c r="G28" s="7"/>
      <c r="H28" s="7"/>
      <c r="I28" s="7"/>
      <c r="J28" s="7"/>
      <c r="K28" s="7"/>
      <c r="L28" s="7"/>
    </row>
    <row r="29" spans="1:12" ht="15.75" customHeight="1" x14ac:dyDescent="0.25">
      <c r="G29" s="7"/>
      <c r="H29" s="7"/>
      <c r="I29" s="7"/>
      <c r="J29" s="7"/>
      <c r="K29" s="7"/>
      <c r="L29" s="7"/>
    </row>
    <row r="30" spans="1:12" ht="15.75" customHeight="1" x14ac:dyDescent="0.25">
      <c r="G30" s="7"/>
      <c r="H30" s="7"/>
      <c r="I30" s="7"/>
      <c r="J30" s="7"/>
      <c r="K30" s="7"/>
      <c r="L30" s="7"/>
    </row>
    <row r="31" spans="1:12" ht="15.75" customHeight="1" x14ac:dyDescent="0.25">
      <c r="G31" s="7"/>
      <c r="H31" s="7"/>
      <c r="I31" s="7"/>
      <c r="J31" s="7"/>
      <c r="K31" s="7"/>
      <c r="L31" s="7"/>
    </row>
    <row r="32" spans="1:12" ht="15.75" customHeight="1" x14ac:dyDescent="0.25">
      <c r="G32" s="7"/>
      <c r="H32" s="7"/>
      <c r="I32" s="7"/>
      <c r="J32" s="7"/>
      <c r="K32" s="7"/>
      <c r="L32" s="7"/>
    </row>
    <row r="33" spans="7:12" ht="15.75" customHeight="1" x14ac:dyDescent="0.25">
      <c r="G33" s="7"/>
      <c r="H33" s="7"/>
      <c r="I33" s="7"/>
      <c r="J33" s="7"/>
      <c r="K33" s="7"/>
      <c r="L33" s="7"/>
    </row>
    <row r="34" spans="7:12" ht="15.75" customHeight="1" x14ac:dyDescent="0.25">
      <c r="G34" s="7"/>
      <c r="H34" s="7"/>
      <c r="I34" s="7"/>
      <c r="J34" s="7"/>
      <c r="K34" s="7"/>
      <c r="L34" s="7"/>
    </row>
    <row r="35" spans="7:12" ht="15.75" customHeight="1" x14ac:dyDescent="0.25">
      <c r="G35" s="7"/>
      <c r="H35" s="7"/>
      <c r="I35" s="7"/>
      <c r="J35" s="7"/>
      <c r="K35" s="7"/>
      <c r="L35" s="7"/>
    </row>
    <row r="36" spans="7:12" ht="15.75" customHeight="1" x14ac:dyDescent="0.25">
      <c r="G36" s="7"/>
      <c r="H36" s="7"/>
      <c r="I36" s="7"/>
      <c r="J36" s="7"/>
      <c r="K36" s="7"/>
      <c r="L36" s="7"/>
    </row>
    <row r="37" spans="7:12" ht="15.75" customHeight="1" x14ac:dyDescent="0.25">
      <c r="G37" s="7"/>
      <c r="H37" s="7"/>
      <c r="I37" s="7"/>
      <c r="J37" s="7"/>
      <c r="K37" s="7"/>
      <c r="L37" s="7"/>
    </row>
    <row r="38" spans="7:12" ht="15.75" customHeight="1" x14ac:dyDescent="0.25">
      <c r="G38" s="7"/>
      <c r="H38" s="7"/>
      <c r="I38" s="7"/>
      <c r="J38" s="7"/>
      <c r="K38" s="7"/>
      <c r="L38" s="7"/>
    </row>
    <row r="39" spans="7:12" ht="15.75" customHeight="1" x14ac:dyDescent="0.25">
      <c r="G39" s="7"/>
      <c r="H39" s="7"/>
      <c r="I39" s="7"/>
      <c r="J39" s="7"/>
      <c r="K39" s="7"/>
      <c r="L39" s="7"/>
    </row>
    <row r="40" spans="7:12" ht="15.75" customHeight="1" x14ac:dyDescent="0.25">
      <c r="G40" s="7"/>
      <c r="H40" s="7"/>
      <c r="I40" s="7"/>
      <c r="J40" s="7"/>
      <c r="K40" s="7"/>
      <c r="L40" s="7"/>
    </row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spans="1:1" ht="15.75" customHeight="1" x14ac:dyDescent="0.25">
      <c r="A49" s="17"/>
    </row>
    <row r="50" spans="1:1" ht="15.75" customHeight="1" x14ac:dyDescent="0.2"/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2" sqref="A22"/>
    </sheetView>
  </sheetViews>
  <sheetFormatPr defaultColWidth="12.625" defaultRowHeight="15" customHeight="1" x14ac:dyDescent="0.2"/>
  <cols>
    <col min="1" max="1" width="34.125" customWidth="1"/>
    <col min="2" max="2" width="14" customWidth="1"/>
    <col min="3" max="3" width="12.625" customWidth="1"/>
    <col min="4" max="6" width="14" customWidth="1"/>
    <col min="7" max="8" width="11.875" customWidth="1"/>
    <col min="9" max="26" width="7.625" customWidth="1"/>
  </cols>
  <sheetData>
    <row r="1" spans="1:16" x14ac:dyDescent="0.25">
      <c r="A1" s="1" t="s">
        <v>0</v>
      </c>
    </row>
    <row r="2" spans="1:16" x14ac:dyDescent="0.25">
      <c r="A2" s="1" t="s">
        <v>2</v>
      </c>
    </row>
    <row r="3" spans="1:16" x14ac:dyDescent="0.25">
      <c r="A3" s="2" t="s">
        <v>4</v>
      </c>
    </row>
    <row r="4" spans="1:16" x14ac:dyDescent="0.25"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3">
        <v>2018</v>
      </c>
      <c r="H4" s="3">
        <v>2019</v>
      </c>
    </row>
    <row r="5" spans="1:16" x14ac:dyDescent="0.25">
      <c r="A5" s="6" t="s">
        <v>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2" t="s">
        <v>8</v>
      </c>
      <c r="B6" s="7">
        <v>915678028</v>
      </c>
      <c r="C6" s="7">
        <v>956854716</v>
      </c>
      <c r="D6" s="7">
        <v>738194776</v>
      </c>
      <c r="E6" s="7">
        <v>752661587</v>
      </c>
      <c r="F6" s="7">
        <v>798982761</v>
      </c>
      <c r="G6" s="8">
        <v>890851263</v>
      </c>
      <c r="H6" s="8">
        <v>958563143</v>
      </c>
      <c r="I6" s="7"/>
      <c r="J6" s="7"/>
      <c r="K6" s="7"/>
      <c r="L6" s="7"/>
      <c r="M6" s="7"/>
      <c r="N6" s="7"/>
      <c r="O6" s="7"/>
      <c r="P6" s="7"/>
    </row>
    <row r="7" spans="1:16" ht="15.75" x14ac:dyDescent="0.25">
      <c r="A7" s="10" t="s">
        <v>10</v>
      </c>
      <c r="B7" s="7">
        <v>-580646781</v>
      </c>
      <c r="C7" s="7">
        <v>-740260906</v>
      </c>
      <c r="D7" s="7">
        <v>-529508795</v>
      </c>
      <c r="E7" s="7">
        <v>-678229351</v>
      </c>
      <c r="F7" s="7">
        <v>-792875651</v>
      </c>
      <c r="G7" s="8">
        <v>-752546119</v>
      </c>
      <c r="H7" s="8">
        <v>-705484537</v>
      </c>
      <c r="I7" s="7"/>
      <c r="J7" s="7"/>
      <c r="K7" s="7"/>
      <c r="L7" s="7"/>
      <c r="M7" s="7"/>
      <c r="N7" s="7"/>
      <c r="O7" s="7"/>
      <c r="P7" s="7"/>
    </row>
    <row r="8" spans="1:16" x14ac:dyDescent="0.25">
      <c r="A8" s="2" t="s">
        <v>11</v>
      </c>
      <c r="B8" s="7">
        <v>-10778172</v>
      </c>
      <c r="C8" s="7">
        <v>-6414172</v>
      </c>
      <c r="D8" s="7">
        <v>-6293859</v>
      </c>
      <c r="E8" s="7">
        <v>-8203261</v>
      </c>
      <c r="F8" s="7">
        <v>-6372165</v>
      </c>
      <c r="G8" s="8">
        <v>-5338384</v>
      </c>
      <c r="H8" s="8">
        <v>-4262606</v>
      </c>
      <c r="I8" s="7"/>
      <c r="J8" s="7"/>
      <c r="K8" s="7"/>
      <c r="L8" s="7"/>
      <c r="M8" s="7"/>
      <c r="N8" s="7"/>
      <c r="O8" s="7"/>
      <c r="P8" s="7"/>
    </row>
    <row r="9" spans="1:16" x14ac:dyDescent="0.25">
      <c r="A9" s="2" t="s">
        <v>12</v>
      </c>
      <c r="B9" s="7">
        <v>-153410402</v>
      </c>
      <c r="C9" s="7">
        <v>-147536577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 t="s">
        <v>13</v>
      </c>
      <c r="B10" s="7">
        <v>0</v>
      </c>
      <c r="C10" s="7"/>
      <c r="D10" s="7">
        <v>-131262413</v>
      </c>
      <c r="E10" s="7">
        <v>-116365044</v>
      </c>
      <c r="F10" s="7">
        <v>-95464925</v>
      </c>
      <c r="G10" s="8">
        <v>-89539045</v>
      </c>
      <c r="H10" s="8">
        <v>-85333224</v>
      </c>
      <c r="I10" s="7"/>
      <c r="J10" s="7"/>
      <c r="K10" s="7"/>
      <c r="L10" s="7"/>
      <c r="M10" s="7"/>
      <c r="N10" s="7"/>
      <c r="O10" s="7"/>
      <c r="P10" s="7"/>
    </row>
    <row r="11" spans="1:16" ht="15.75" x14ac:dyDescent="0.25">
      <c r="A11" s="13"/>
      <c r="B11" s="15">
        <f t="shared" ref="B11:H11" si="0">SUM(B6:B10)</f>
        <v>170842673</v>
      </c>
      <c r="C11" s="15">
        <f t="shared" si="0"/>
        <v>62643061</v>
      </c>
      <c r="D11" s="15">
        <f t="shared" si="0"/>
        <v>71129709</v>
      </c>
      <c r="E11" s="15">
        <f t="shared" si="0"/>
        <v>-50136069</v>
      </c>
      <c r="F11" s="15">
        <f t="shared" si="0"/>
        <v>-95729980</v>
      </c>
      <c r="G11" s="15">
        <f t="shared" si="0"/>
        <v>43427715</v>
      </c>
      <c r="H11" s="15">
        <f t="shared" si="0"/>
        <v>163482776</v>
      </c>
      <c r="I11" s="7"/>
      <c r="J11" s="7"/>
      <c r="K11" s="7"/>
      <c r="L11" s="7"/>
      <c r="M11" s="7"/>
      <c r="N11" s="7"/>
      <c r="O11" s="7"/>
      <c r="P11" s="7"/>
    </row>
    <row r="12" spans="1:16" ht="15.75" x14ac:dyDescent="0.25">
      <c r="A12" s="1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 t="s">
        <v>23</v>
      </c>
      <c r="B14" s="7">
        <v>-42084475</v>
      </c>
      <c r="C14" s="7">
        <v>-37172547</v>
      </c>
      <c r="D14" s="7">
        <v>-19207872</v>
      </c>
      <c r="E14" s="7">
        <v>-16888860</v>
      </c>
      <c r="F14" s="7">
        <v>-44231314</v>
      </c>
      <c r="G14" s="8">
        <v>-20422991</v>
      </c>
      <c r="H14" s="8">
        <v>-18489850</v>
      </c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17" t="s">
        <v>27</v>
      </c>
      <c r="B15" s="7"/>
      <c r="C15" s="7">
        <v>0</v>
      </c>
      <c r="D15" s="7">
        <v>680000</v>
      </c>
      <c r="E15" s="7">
        <v>0</v>
      </c>
      <c r="F15" s="7">
        <v>1480000</v>
      </c>
      <c r="G15" s="8">
        <v>2150147</v>
      </c>
      <c r="H15" s="8">
        <v>3657000</v>
      </c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1"/>
      <c r="B16" s="15">
        <f t="shared" ref="B16:H16" si="1">SUM(B14:B15)</f>
        <v>-42084475</v>
      </c>
      <c r="C16" s="15">
        <f t="shared" si="1"/>
        <v>-37172547</v>
      </c>
      <c r="D16" s="15">
        <f t="shared" si="1"/>
        <v>-18527872</v>
      </c>
      <c r="E16" s="15">
        <f t="shared" si="1"/>
        <v>-16888860</v>
      </c>
      <c r="F16" s="15">
        <f t="shared" si="1"/>
        <v>-42751314</v>
      </c>
      <c r="G16" s="15">
        <f t="shared" si="1"/>
        <v>-18272844</v>
      </c>
      <c r="H16" s="15">
        <f t="shared" si="1"/>
        <v>-14832850</v>
      </c>
      <c r="I16" s="7"/>
      <c r="J16" s="7"/>
      <c r="K16" s="7"/>
      <c r="L16" s="7"/>
      <c r="M16" s="7"/>
      <c r="N16" s="7"/>
      <c r="O16" s="7"/>
      <c r="P16" s="7"/>
    </row>
    <row r="17" spans="1:16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6" t="s">
        <v>39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17" t="s">
        <v>43</v>
      </c>
      <c r="B19" s="7"/>
      <c r="C19" s="7">
        <v>0</v>
      </c>
      <c r="D19" s="7">
        <v>0</v>
      </c>
      <c r="E19" s="7">
        <v>-1912603</v>
      </c>
      <c r="F19" s="7">
        <v>0</v>
      </c>
      <c r="G19" s="8">
        <v>-7515506</v>
      </c>
      <c r="H19" s="8">
        <v>-121994</v>
      </c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17" t="s">
        <v>45</v>
      </c>
      <c r="B20" s="7">
        <v>-119993307</v>
      </c>
      <c r="C20" s="7">
        <v>-20864133</v>
      </c>
      <c r="D20" s="7">
        <v>-52216610</v>
      </c>
      <c r="E20" s="7">
        <v>74814845</v>
      </c>
      <c r="F20" s="7">
        <v>137175903</v>
      </c>
      <c r="G20" s="8">
        <v>-21479714</v>
      </c>
      <c r="H20" s="8">
        <v>-102795425</v>
      </c>
      <c r="I20" s="7"/>
      <c r="J20" s="7"/>
      <c r="K20" s="7"/>
      <c r="L20" s="7"/>
      <c r="M20" s="7"/>
      <c r="N20" s="7"/>
      <c r="O20" s="7"/>
      <c r="P20" s="7"/>
    </row>
    <row r="21" spans="1:16" ht="15.75" customHeight="1" x14ac:dyDescent="0.25">
      <c r="A21" s="17" t="s">
        <v>47</v>
      </c>
      <c r="B21" s="7">
        <v>-6780857</v>
      </c>
      <c r="C21" s="7">
        <v>-9187372</v>
      </c>
      <c r="D21" s="7">
        <v>-1523124</v>
      </c>
      <c r="E21" s="7">
        <v>0</v>
      </c>
      <c r="F21" s="7">
        <v>0</v>
      </c>
      <c r="G21" s="8">
        <v>0</v>
      </c>
      <c r="H21" s="8">
        <v>-37938990</v>
      </c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25">
      <c r="A22" s="1"/>
      <c r="B22" s="15">
        <f t="shared" ref="B22:H22" si="2">SUM(B19:B21)</f>
        <v>-126774164</v>
      </c>
      <c r="C22" s="15">
        <f t="shared" si="2"/>
        <v>-30051505</v>
      </c>
      <c r="D22" s="15">
        <f t="shared" si="2"/>
        <v>-53739734</v>
      </c>
      <c r="E22" s="15">
        <f t="shared" si="2"/>
        <v>72902242</v>
      </c>
      <c r="F22" s="15">
        <f t="shared" si="2"/>
        <v>137175903</v>
      </c>
      <c r="G22" s="15">
        <f t="shared" si="2"/>
        <v>-28995220</v>
      </c>
      <c r="H22" s="15">
        <f t="shared" si="2"/>
        <v>-140856409</v>
      </c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customHeight="1" x14ac:dyDescent="0.25">
      <c r="A24" s="1" t="s">
        <v>57</v>
      </c>
      <c r="B24" s="11">
        <f t="shared" ref="B24:H24" si="3">B11+B16+B22</f>
        <v>1984034</v>
      </c>
      <c r="C24" s="11">
        <f t="shared" si="3"/>
        <v>-4580991</v>
      </c>
      <c r="D24" s="11">
        <f t="shared" si="3"/>
        <v>-1137897</v>
      </c>
      <c r="E24" s="11">
        <f t="shared" si="3"/>
        <v>5877313</v>
      </c>
      <c r="F24" s="11">
        <f t="shared" si="3"/>
        <v>-1305391</v>
      </c>
      <c r="G24" s="11">
        <f t="shared" si="3"/>
        <v>-3840349</v>
      </c>
      <c r="H24" s="11">
        <f t="shared" si="3"/>
        <v>7793517</v>
      </c>
      <c r="I24" s="7"/>
      <c r="J24" s="7"/>
      <c r="K24" s="7"/>
      <c r="L24" s="7"/>
      <c r="M24" s="7"/>
      <c r="N24" s="7"/>
      <c r="O24" s="7"/>
      <c r="P24" s="7"/>
    </row>
    <row r="25" spans="1:16" ht="15.75" customHeight="1" x14ac:dyDescent="0.25">
      <c r="A25" s="18" t="s">
        <v>61</v>
      </c>
      <c r="B25" s="7">
        <v>4525647</v>
      </c>
      <c r="C25" s="7">
        <v>6509681</v>
      </c>
      <c r="D25" s="7">
        <v>1928690</v>
      </c>
      <c r="E25" s="7">
        <v>790793</v>
      </c>
      <c r="F25" s="7">
        <v>6668106</v>
      </c>
      <c r="G25" s="8">
        <v>5362717</v>
      </c>
      <c r="H25" s="8">
        <v>1522368</v>
      </c>
      <c r="I25" s="7"/>
      <c r="J25" s="7"/>
      <c r="K25" s="7"/>
      <c r="L25" s="7"/>
      <c r="M25" s="7"/>
      <c r="N25" s="7"/>
      <c r="O25" s="7"/>
      <c r="P25" s="7"/>
    </row>
    <row r="26" spans="1:16" ht="15.75" customHeight="1" x14ac:dyDescent="0.25">
      <c r="A26" s="25" t="s">
        <v>62</v>
      </c>
      <c r="B26" s="11"/>
      <c r="C26" s="11"/>
      <c r="D26" s="11"/>
      <c r="E26" s="11"/>
      <c r="F26" s="11"/>
      <c r="G26" s="11"/>
      <c r="H26" s="8">
        <v>-218607</v>
      </c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25">
      <c r="A27" s="6" t="s">
        <v>65</v>
      </c>
      <c r="B27" s="11">
        <f t="shared" ref="B27:G27" si="4">B24+B25</f>
        <v>6509681</v>
      </c>
      <c r="C27" s="11">
        <f t="shared" si="4"/>
        <v>1928690</v>
      </c>
      <c r="D27" s="11">
        <f t="shared" si="4"/>
        <v>790793</v>
      </c>
      <c r="E27" s="11">
        <f t="shared" si="4"/>
        <v>6668106</v>
      </c>
      <c r="F27" s="11">
        <f t="shared" si="4"/>
        <v>5362715</v>
      </c>
      <c r="G27" s="11">
        <f t="shared" si="4"/>
        <v>1522368</v>
      </c>
      <c r="H27" s="11">
        <f>H24+H25+H26+1</f>
        <v>9097279</v>
      </c>
      <c r="I27" s="7"/>
      <c r="J27" s="7"/>
      <c r="K27" s="7"/>
      <c r="L27" s="7"/>
      <c r="M27" s="7"/>
      <c r="N27" s="7"/>
      <c r="O27" s="7"/>
      <c r="P27" s="7"/>
    </row>
    <row r="28" spans="1:16" ht="15.75" customHeight="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5">
      <c r="A29" s="6" t="s">
        <v>66</v>
      </c>
      <c r="B29" s="28">
        <f>B11/('1'!B35/10)</f>
        <v>3.2621617498233757</v>
      </c>
      <c r="C29" s="28">
        <f>C11/('1'!C35/10)</f>
        <v>1.0874002267042309</v>
      </c>
      <c r="D29" s="28">
        <f>D11/('1'!D35/10)</f>
        <v>1.1759210944294292</v>
      </c>
      <c r="E29" s="28">
        <f>E11/('1'!E35/10)</f>
        <v>-0.8288528374110089</v>
      </c>
      <c r="F29" s="28">
        <f>F11/('1'!F35/10)</f>
        <v>-1.5826144157472564</v>
      </c>
      <c r="G29" s="28">
        <f>G11/('1'!G35/10)</f>
        <v>0.717949881551875</v>
      </c>
      <c r="H29" s="28">
        <f>H11/('1'!H35/10)</f>
        <v>2.6497138858420271</v>
      </c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5">
      <c r="A30" s="6" t="s">
        <v>69</v>
      </c>
      <c r="B30" s="7">
        <f>'1'!B35/10</f>
        <v>52371000</v>
      </c>
      <c r="C30" s="7">
        <f>'1'!C35/10</f>
        <v>57608100</v>
      </c>
      <c r="D30" s="7">
        <f>'1'!D35/10</f>
        <v>60488505</v>
      </c>
      <c r="E30" s="7">
        <f>'1'!E35/10</f>
        <v>60488505</v>
      </c>
      <c r="F30" s="7">
        <f>'1'!F35/10</f>
        <v>60488505</v>
      </c>
      <c r="G30" s="7">
        <f>'1'!G35/10</f>
        <v>60488505</v>
      </c>
      <c r="H30" s="7">
        <f>'1'!H35/10</f>
        <v>61698275</v>
      </c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5">
      <c r="B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customHeight="1" x14ac:dyDescent="0.25"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7:16" ht="15.75" customHeight="1" x14ac:dyDescent="0.25"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7:16" ht="15.75" customHeight="1" x14ac:dyDescent="0.25"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7:16" ht="15.75" customHeight="1" x14ac:dyDescent="0.25"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7:16" ht="15.75" customHeight="1" x14ac:dyDescent="0.25"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7:16" ht="15.75" customHeight="1" x14ac:dyDescent="0.25"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7:16" ht="15.75" customHeight="1" x14ac:dyDescent="0.25"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7:16" ht="15.75" customHeight="1" x14ac:dyDescent="0.25"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7:16" ht="15.75" customHeight="1" x14ac:dyDescent="0.25"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7:16" ht="15.75" customHeight="1" x14ac:dyDescent="0.2"/>
    <row r="42" spans="7:16" ht="15.75" customHeight="1" x14ac:dyDescent="0.2"/>
    <row r="43" spans="7:16" ht="15.75" customHeight="1" x14ac:dyDescent="0.2"/>
    <row r="44" spans="7:16" ht="15.75" customHeight="1" x14ac:dyDescent="0.2"/>
    <row r="45" spans="7:16" ht="15.75" customHeight="1" x14ac:dyDescent="0.2"/>
    <row r="46" spans="7:16" ht="15.75" customHeight="1" x14ac:dyDescent="0.2"/>
    <row r="47" spans="7:16" ht="15.75" customHeight="1" x14ac:dyDescent="0.2"/>
    <row r="48" spans="7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 x14ac:dyDescent="0.2"/>
  <cols>
    <col min="1" max="1" width="14.5" customWidth="1"/>
    <col min="2" max="26" width="7.625" customWidth="1"/>
  </cols>
  <sheetData>
    <row r="1" spans="1:6" x14ac:dyDescent="0.25">
      <c r="A1" s="1" t="s">
        <v>0</v>
      </c>
    </row>
    <row r="2" spans="1:6" x14ac:dyDescent="0.25">
      <c r="A2" s="1" t="s">
        <v>70</v>
      </c>
    </row>
    <row r="3" spans="1:6" x14ac:dyDescent="0.25">
      <c r="A3" s="2" t="s">
        <v>4</v>
      </c>
    </row>
    <row r="4" spans="1:6" x14ac:dyDescent="0.25">
      <c r="B4" s="2">
        <v>2013</v>
      </c>
      <c r="C4" s="2">
        <v>2014</v>
      </c>
      <c r="D4" s="2">
        <v>2015</v>
      </c>
      <c r="E4" s="2">
        <v>2016</v>
      </c>
      <c r="F4" s="2">
        <v>2017</v>
      </c>
    </row>
    <row r="5" spans="1:6" x14ac:dyDescent="0.25">
      <c r="A5" s="2" t="s">
        <v>71</v>
      </c>
      <c r="B5" s="30">
        <f>'2'!B24/'1'!B16</f>
        <v>1.5735768541680017E-2</v>
      </c>
      <c r="C5" s="30">
        <f>'2'!C24/'1'!C16</f>
        <v>2.3681220502546181E-2</v>
      </c>
      <c r="D5" s="30">
        <f>'2'!D24/'1'!D16</f>
        <v>1.1237385190700271E-2</v>
      </c>
      <c r="E5" s="30">
        <f>'2'!E24/'1'!E16</f>
        <v>5.5771421286955787E-3</v>
      </c>
      <c r="F5" s="30">
        <f>'2'!F24/'1'!F16</f>
        <v>-1.8451470856134109E-2</v>
      </c>
    </row>
    <row r="6" spans="1:6" x14ac:dyDescent="0.25">
      <c r="A6" s="2" t="s">
        <v>72</v>
      </c>
      <c r="B6" s="30">
        <f>'2'!B24/'1'!B34</f>
        <v>3.1698427835524776E-2</v>
      </c>
      <c r="C6" s="30">
        <f>'2'!C24/'1'!C34</f>
        <v>4.612171901383099E-2</v>
      </c>
      <c r="D6" s="30">
        <f>'2'!D24/'1'!D34</f>
        <v>2.1463677254581735E-2</v>
      </c>
      <c r="E6" s="30">
        <f>'2'!E24/'1'!E34</f>
        <v>1.1320228973405693E-2</v>
      </c>
      <c r="F6" s="30">
        <f>'2'!F24/'1'!F34</f>
        <v>-4.0307407648811563E-2</v>
      </c>
    </row>
    <row r="7" spans="1:6" x14ac:dyDescent="0.25">
      <c r="A7" s="2" t="s">
        <v>73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</row>
    <row r="8" spans="1:6" x14ac:dyDescent="0.25">
      <c r="A8" s="2" t="s">
        <v>74</v>
      </c>
      <c r="B8" s="32">
        <f>'1'!B10/'1'!B24</f>
        <v>1.0564586829383666</v>
      </c>
      <c r="C8" s="32">
        <f>'1'!C10/'1'!C24</f>
        <v>1.0989212300088538</v>
      </c>
      <c r="D8" s="32">
        <f>'1'!D10/'1'!D24</f>
        <v>1.1398473592268203</v>
      </c>
      <c r="E8" s="32">
        <f>'1'!E10/'1'!E24</f>
        <v>1.1245406301703729</v>
      </c>
      <c r="F8" s="32">
        <f>'1'!F10/'1'!F24</f>
        <v>1.0609414011647147</v>
      </c>
    </row>
    <row r="9" spans="1:6" x14ac:dyDescent="0.25">
      <c r="A9" s="2" t="s">
        <v>75</v>
      </c>
      <c r="B9" s="30">
        <f>'2'!B24/'2'!B5</f>
        <v>3.8068619762736081E-2</v>
      </c>
      <c r="C9" s="30">
        <f>'2'!C24/'2'!C5</f>
        <v>5.2620634482617508E-2</v>
      </c>
      <c r="D9" s="30">
        <f>'2'!D24/'2'!D5</f>
        <v>2.8213473421139071E-2</v>
      </c>
      <c r="E9" s="30">
        <f>'2'!E24/'2'!E5</f>
        <v>1.3636696348048679E-2</v>
      </c>
      <c r="F9" s="30">
        <f>'2'!F24/'2'!F5</f>
        <v>-4.7290089132440448E-2</v>
      </c>
    </row>
    <row r="10" spans="1:6" x14ac:dyDescent="0.25">
      <c r="A10" s="2" t="s">
        <v>76</v>
      </c>
      <c r="B10" s="30">
        <f>'2'!B12/'2'!B5</f>
        <v>0.22816056184604303</v>
      </c>
      <c r="C10" s="30">
        <f>'2'!C12/'2'!C5</f>
        <v>0.22657893613586158</v>
      </c>
      <c r="D10" s="30">
        <f>'2'!D12/'2'!D5</f>
        <v>0.2051158768993393</v>
      </c>
      <c r="E10" s="30">
        <f>'2'!E12/'2'!E5</f>
        <v>0.16436140925045939</v>
      </c>
      <c r="F10" s="30">
        <f>'2'!F12/'2'!F5</f>
        <v>7.453026923484983E-2</v>
      </c>
    </row>
    <row r="11" spans="1:6" x14ac:dyDescent="0.25">
      <c r="A11" s="2" t="s">
        <v>77</v>
      </c>
      <c r="B11" s="30">
        <f>'2'!B24/('1'!B34)</f>
        <v>3.1698427835524776E-2</v>
      </c>
      <c r="C11" s="30">
        <f>'2'!C24/('1'!C34)</f>
        <v>4.612171901383099E-2</v>
      </c>
      <c r="D11" s="30">
        <f>'2'!D24/('1'!D34)</f>
        <v>2.1463677254581735E-2</v>
      </c>
      <c r="E11" s="30">
        <f>'2'!E24/('1'!E34)</f>
        <v>1.1320228973405693E-2</v>
      </c>
      <c r="F11" s="30">
        <f>'2'!F24/('1'!F34)</f>
        <v>-4.0307407648811563E-2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2020-04-12T16:12:03Z</dcterms:modified>
</cp:coreProperties>
</file>