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43" i="1" l="1"/>
  <c r="G42" i="1"/>
  <c r="G17" i="3"/>
  <c r="G26" i="3" s="1"/>
  <c r="G41" i="3"/>
  <c r="F39" i="3"/>
  <c r="G36" i="3"/>
  <c r="G32" i="3"/>
  <c r="G25" i="3"/>
  <c r="G41" i="2"/>
  <c r="G42" i="2" s="1"/>
  <c r="G43" i="2"/>
  <c r="G40" i="2"/>
  <c r="G36" i="2"/>
  <c r="G35" i="2"/>
  <c r="G28" i="2"/>
  <c r="G14" i="2"/>
  <c r="G26" i="2"/>
  <c r="G13" i="2"/>
  <c r="G6" i="2"/>
  <c r="G38" i="1"/>
  <c r="G32" i="1"/>
  <c r="G40" i="1" s="1"/>
  <c r="G30" i="1"/>
  <c r="G18" i="1"/>
  <c r="G13" i="1"/>
  <c r="G9" i="1"/>
  <c r="G23" i="1" s="1"/>
  <c r="G40" i="3" l="1"/>
  <c r="G37" i="3"/>
  <c r="G39" i="3" s="1"/>
  <c r="B35" i="2"/>
  <c r="C41" i="3"/>
  <c r="D41" i="3"/>
  <c r="E41" i="3"/>
  <c r="F41" i="3"/>
  <c r="B41" i="3"/>
  <c r="F43" i="2"/>
  <c r="C43" i="2"/>
  <c r="D43" i="2"/>
  <c r="E43" i="2"/>
  <c r="B43" i="2"/>
  <c r="C43" i="1"/>
  <c r="D43" i="1"/>
  <c r="E43" i="1"/>
  <c r="F43" i="1"/>
  <c r="B43" i="1"/>
  <c r="C6" i="2" l="1"/>
  <c r="C5" i="4" s="1"/>
  <c r="D6" i="2"/>
  <c r="D5" i="4" s="1"/>
  <c r="E6" i="2"/>
  <c r="E5" i="4" s="1"/>
  <c r="F6" i="2"/>
  <c r="F5" i="4" s="1"/>
  <c r="B6" i="2"/>
  <c r="B5" i="4" s="1"/>
  <c r="B32" i="3"/>
  <c r="C32" i="3"/>
  <c r="D32" i="3"/>
  <c r="E32" i="3"/>
  <c r="F32" i="3"/>
  <c r="B30" i="1"/>
  <c r="B12" i="4" s="1"/>
  <c r="F35" i="2"/>
  <c r="F26" i="2"/>
  <c r="F13" i="2"/>
  <c r="F38" i="1"/>
  <c r="F42" i="1" s="1"/>
  <c r="F30" i="1"/>
  <c r="F32" i="1" s="1"/>
  <c r="F13" i="1"/>
  <c r="F9" i="1"/>
  <c r="F36" i="3"/>
  <c r="E36" i="3"/>
  <c r="D36" i="3"/>
  <c r="C36" i="3"/>
  <c r="B36" i="3"/>
  <c r="F25" i="3"/>
  <c r="E25" i="3"/>
  <c r="D25" i="3"/>
  <c r="C25" i="3"/>
  <c r="B25" i="3"/>
  <c r="F17" i="3"/>
  <c r="E17" i="3"/>
  <c r="D17" i="3"/>
  <c r="D26" i="3" s="1"/>
  <c r="C17" i="3"/>
  <c r="B17" i="3"/>
  <c r="F40" i="2"/>
  <c r="E40" i="2"/>
  <c r="D40" i="2"/>
  <c r="C40" i="2"/>
  <c r="B40" i="2"/>
  <c r="E35" i="2"/>
  <c r="D35" i="2"/>
  <c r="C35" i="2"/>
  <c r="E26" i="2"/>
  <c r="D26" i="2"/>
  <c r="C26" i="2"/>
  <c r="B26" i="2"/>
  <c r="E13" i="2"/>
  <c r="D13" i="2"/>
  <c r="D14" i="2" s="1"/>
  <c r="D28" i="2" s="1"/>
  <c r="C13" i="2"/>
  <c r="B13" i="2"/>
  <c r="E14" i="2" l="1"/>
  <c r="E28" i="2" s="1"/>
  <c r="D37" i="3"/>
  <c r="D39" i="3" s="1"/>
  <c r="D40" i="3"/>
  <c r="E36" i="2"/>
  <c r="E41" i="2" s="1"/>
  <c r="E6" i="4"/>
  <c r="D36" i="2"/>
  <c r="D41" i="2" s="1"/>
  <c r="D6" i="4"/>
  <c r="F14" i="2"/>
  <c r="F28" i="2" s="1"/>
  <c r="F40" i="1"/>
  <c r="B14" i="2"/>
  <c r="B28" i="2" s="1"/>
  <c r="C26" i="3"/>
  <c r="C14" i="2"/>
  <c r="C28" i="2" s="1"/>
  <c r="E26" i="3"/>
  <c r="B26" i="3"/>
  <c r="F26" i="3"/>
  <c r="B38" i="1"/>
  <c r="B42" i="1" s="1"/>
  <c r="C38" i="1"/>
  <c r="C42" i="1" s="1"/>
  <c r="D38" i="1"/>
  <c r="D42" i="1" s="1"/>
  <c r="F18" i="1"/>
  <c r="F23" i="1" s="1"/>
  <c r="B18" i="1"/>
  <c r="C18" i="1"/>
  <c r="D18" i="1"/>
  <c r="B32" i="1"/>
  <c r="C30" i="1"/>
  <c r="C32" i="1" s="1"/>
  <c r="C40" i="1" s="1"/>
  <c r="D30" i="1"/>
  <c r="D32" i="1" s="1"/>
  <c r="B9" i="1"/>
  <c r="C9" i="1"/>
  <c r="B13" i="1"/>
  <c r="C13" i="1"/>
  <c r="D13" i="1"/>
  <c r="D9" i="1"/>
  <c r="E38" i="1"/>
  <c r="E42" i="1" s="1"/>
  <c r="E30" i="1"/>
  <c r="E32" i="1" s="1"/>
  <c r="E18" i="1"/>
  <c r="E13" i="1"/>
  <c r="E9" i="1"/>
  <c r="B37" i="3" l="1"/>
  <c r="B39" i="3" s="1"/>
  <c r="B40" i="3"/>
  <c r="E37" i="3"/>
  <c r="E39" i="3" s="1"/>
  <c r="E40" i="3"/>
  <c r="F37" i="3"/>
  <c r="F40" i="3"/>
  <c r="C37" i="3"/>
  <c r="C39" i="3" s="1"/>
  <c r="C40" i="3"/>
  <c r="E9" i="4"/>
  <c r="B36" i="2"/>
  <c r="B41" i="2" s="1"/>
  <c r="B6" i="4"/>
  <c r="B9" i="4"/>
  <c r="D42" i="2"/>
  <c r="D7" i="4"/>
  <c r="F36" i="2"/>
  <c r="F41" i="2" s="1"/>
  <c r="F6" i="4"/>
  <c r="C36" i="2"/>
  <c r="C41" i="2" s="1"/>
  <c r="C6" i="4"/>
  <c r="D9" i="4"/>
  <c r="E42" i="2"/>
  <c r="E7" i="4"/>
  <c r="E23" i="1"/>
  <c r="E8" i="4" s="1"/>
  <c r="B40" i="1"/>
  <c r="D40" i="1"/>
  <c r="B23" i="1"/>
  <c r="B8" i="4" s="1"/>
  <c r="E40" i="1"/>
  <c r="C23" i="1"/>
  <c r="D23" i="1"/>
  <c r="D8" i="4" s="1"/>
  <c r="C8" i="4" l="1"/>
  <c r="F42" i="2"/>
  <c r="F7" i="4"/>
  <c r="F9" i="4"/>
  <c r="F8" i="4"/>
  <c r="C42" i="2"/>
  <c r="C7" i="4"/>
  <c r="B42" i="2"/>
  <c r="B7" i="4"/>
  <c r="C9" i="4"/>
</calcChain>
</file>

<file path=xl/sharedStrings.xml><?xml version="1.0" encoding="utf-8"?>
<sst xmlns="http://schemas.openxmlformats.org/spreadsheetml/2006/main" count="113" uniqueCount="107">
  <si>
    <t>Cash</t>
  </si>
  <si>
    <t>Cash in hand</t>
  </si>
  <si>
    <t>Bal. with Bnagladesh  bank &amp; its agent</t>
  </si>
  <si>
    <t>Inside Bangladesh</t>
  </si>
  <si>
    <t>Outside Bangladesh</t>
  </si>
  <si>
    <t>Government</t>
  </si>
  <si>
    <t>Ohters</t>
  </si>
  <si>
    <t>Term Deposits</t>
  </si>
  <si>
    <t>Other deposits</t>
  </si>
  <si>
    <t>Paid up capital</t>
  </si>
  <si>
    <t>General reserve</t>
  </si>
  <si>
    <t>Reatained earning</t>
  </si>
  <si>
    <t>Incoem from investment</t>
  </si>
  <si>
    <t>Commission, exchange  &amp; brokerage</t>
  </si>
  <si>
    <t>Other operaitng income</t>
  </si>
  <si>
    <t>Slaries  &amp; allowances</t>
  </si>
  <si>
    <t>Rent ,taxes, insurance ,electricity etc</t>
  </si>
  <si>
    <t>Legal employees</t>
  </si>
  <si>
    <t>Postage ,stamps, telecommunication etc</t>
  </si>
  <si>
    <t>Stationery ,prontings, advertisements etc</t>
  </si>
  <si>
    <t>Mnaging directors salary  &amp; benefits</t>
  </si>
  <si>
    <t xml:space="preserve">Directors fees &amp; employees </t>
  </si>
  <si>
    <t xml:space="preserve">Auditors fees </t>
  </si>
  <si>
    <t>Depreciation &amp; repair of companys assests</t>
  </si>
  <si>
    <t>Other expenses</t>
  </si>
  <si>
    <t>Specific provision</t>
  </si>
  <si>
    <t>General Provision</t>
  </si>
  <si>
    <t>Provsions for diminution in value of investmnets</t>
  </si>
  <si>
    <t>Other provisons</t>
  </si>
  <si>
    <t>Curretn tax</t>
  </si>
  <si>
    <t>Defferd tax</t>
  </si>
  <si>
    <t>Interst received</t>
  </si>
  <si>
    <t>Interst paid</t>
  </si>
  <si>
    <t>Dividend &amp; Capital gain received</t>
  </si>
  <si>
    <t>Fees &amp; commission received</t>
  </si>
  <si>
    <t>Recoveries of loans previously writen off</t>
  </si>
  <si>
    <t xml:space="preserve">Cash payments to employees </t>
  </si>
  <si>
    <t>Cash payments to supplies</t>
  </si>
  <si>
    <t>Income tax piad</t>
  </si>
  <si>
    <t>Received from other operaitng acitivities</t>
  </si>
  <si>
    <t>Payments for other operaitng activiites</t>
  </si>
  <si>
    <t>Purchase /sale of trading securiites</t>
  </si>
  <si>
    <t>Loans &amp; lesases finnace to customers</t>
  </si>
  <si>
    <t xml:space="preserve">Other assets </t>
  </si>
  <si>
    <t xml:space="preserve">Deposits from Banks &amp; individuals </t>
  </si>
  <si>
    <t>Other liabiliites</t>
  </si>
  <si>
    <t>Purcahse/sale of property, plant &amp; equipment</t>
  </si>
  <si>
    <t>Dividend</t>
  </si>
  <si>
    <t>Increase/Decrease of borrowings</t>
  </si>
  <si>
    <t>Other Liabilities</t>
  </si>
  <si>
    <t>Interst income</t>
  </si>
  <si>
    <t>Statutory reserve</t>
  </si>
  <si>
    <t>provison for investment in securities</t>
  </si>
  <si>
    <t>Sales proceeds of property , plant &amp; Equipment</t>
  </si>
  <si>
    <t>Placement  of fund</t>
  </si>
  <si>
    <t>Purchase /sale of non trading securities</t>
  </si>
  <si>
    <t>Ratio</t>
  </si>
  <si>
    <t>Operating Margin</t>
  </si>
  <si>
    <t>Net Margin</t>
  </si>
  <si>
    <t>Capital to Risk Weighted Assets Ratio</t>
  </si>
  <si>
    <t>As at year end</t>
  </si>
  <si>
    <t>MIDAS Financing Limited</t>
  </si>
  <si>
    <t>Property and Assets</t>
  </si>
  <si>
    <t>Balance with Other Banks and Financial Institutions</t>
  </si>
  <si>
    <t>Money at call and on short notice</t>
  </si>
  <si>
    <t>Investments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</si>
  <si>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</si>
  <si>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</si>
  <si>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</si>
  <si>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</si>
  <si>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</si>
  <si>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</si>
  <si>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</si>
  <si>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</si>
  <si>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Shareholders’ Equity</t>
  </si>
  <si>
    <t>Net assets value per share</t>
  </si>
  <si>
    <t>Shares to calculate NAVPS</t>
  </si>
  <si>
    <t>Non-controlling interest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</si>
  <si>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</si>
  <si>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</si>
  <si>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</si>
  <si>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</si>
  <si>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</si>
  <si>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</si>
  <si>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</si>
  <si>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</si>
  <si>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</si>
  <si>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</si>
  <si>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</si>
  <si>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</si>
  <si>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</si>
  <si>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</si>
  <si>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</si>
  <si>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</si>
  <si>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</si>
  <si>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</si>
  <si>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</si>
  <si>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</si>
  <si>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</si>
  <si>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</si>
  <si>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</si>
  <si>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</si>
  <si>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</si>
  <si>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Sheet</t>
  </si>
  <si>
    <t>Income Statement</t>
  </si>
  <si>
    <t>Cash Flow Statement</t>
  </si>
  <si>
    <t xml:space="preserve">Less: Interest on deposits &amp; borowing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</si>
</sst>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0" fontId="2" fillId="2" borderId="0" xfId="0" applyFont="1" applyFill="1"/>
    <xf numFmtId="164" fontId="0" fillId="2" borderId="0" xfId="1" applyNumberFormat="1" applyFont="1" applyFill="1"/>
    <xf numFmtId="0" fontId="0" fillId="0" borderId="0" xfId="0" applyFill="1"/>
    <xf numFmtId="10" fontId="0" fillId="0" borderId="0" xfId="2" applyNumberFormat="1" applyFont="1"/>
    <xf numFmtId="2" fontId="0" fillId="0" borderId="0" xfId="0" applyNumberFormat="1"/>
    <xf numFmtId="2" fontId="2" fillId="0" borderId="0" xfId="0" applyNumberFormat="1" applyFont="1"/>
    <xf numFmtId="10" fontId="0" fillId="0" borderId="0" xfId="0" applyNumberFormat="1"/>
    <xf numFmtId="0" fontId="2" fillId="0" borderId="1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pane xSplit="1" ySplit="4" topLeftCell="F29" activePane="bottomRight" state="frozen"/>
      <selection pane="topRight" activeCell="B1" sqref="B1"/>
      <selection pane="bottomLeft" activeCell="A5" sqref="A5"/>
      <selection pane="bottomRight" activeCell="G4" sqref="G4"/>
    </sheetView>
  </sheetViews>
  <sheetFormatPr defaultRowHeight="15" x14ac:dyDescent="0.25"/>
  <cols>
    <col min="1" max="1" width="44.85546875" customWidth="1"/>
    <col min="2" max="3" width="14.28515625" bestFit="1" customWidth="1"/>
    <col min="4" max="4" width="14.5703125" customWidth="1"/>
    <col min="5" max="7" width="15.28515625" bestFit="1" customWidth="1"/>
  </cols>
  <sheetData>
    <row r="1" spans="1:7" x14ac:dyDescent="0.25">
      <c r="A1" s="1" t="s">
        <v>61</v>
      </c>
    </row>
    <row r="2" spans="1:7" x14ac:dyDescent="0.25">
      <c r="A2" s="1" t="s">
        <v>103</v>
      </c>
    </row>
    <row r="3" spans="1:7" x14ac:dyDescent="0.25">
      <c r="A3" t="s">
        <v>60</v>
      </c>
    </row>
    <row r="4" spans="1:7" x14ac:dyDescent="0.25">
      <c r="A4" s="8"/>
      <c r="B4" s="8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</row>
    <row r="5" spans="1:7" x14ac:dyDescent="0.25">
      <c r="A5" s="13" t="s">
        <v>62</v>
      </c>
      <c r="B5" s="3"/>
      <c r="C5" s="3"/>
      <c r="D5" s="3"/>
      <c r="E5" s="3"/>
      <c r="F5" s="3"/>
      <c r="G5" s="3"/>
    </row>
    <row r="6" spans="1:7" x14ac:dyDescent="0.25">
      <c r="A6" s="14" t="s">
        <v>0</v>
      </c>
      <c r="B6" s="3"/>
      <c r="C6" s="3"/>
      <c r="D6" s="3"/>
      <c r="E6" s="3"/>
      <c r="F6" s="3"/>
      <c r="G6" s="3"/>
    </row>
    <row r="7" spans="1:7" x14ac:dyDescent="0.25">
      <c r="A7" t="s">
        <v>1</v>
      </c>
      <c r="B7" s="3">
        <v>22861027</v>
      </c>
      <c r="C7" s="3">
        <v>9579585</v>
      </c>
      <c r="D7" s="3">
        <v>10280347</v>
      </c>
      <c r="E7" s="3">
        <v>10881991</v>
      </c>
      <c r="F7" s="3">
        <v>14749782</v>
      </c>
      <c r="G7" s="3">
        <v>14154758</v>
      </c>
    </row>
    <row r="8" spans="1:7" x14ac:dyDescent="0.25">
      <c r="A8" t="s">
        <v>2</v>
      </c>
      <c r="B8" s="3">
        <v>62565147</v>
      </c>
      <c r="C8" s="3">
        <v>75901622</v>
      </c>
      <c r="D8" s="3">
        <v>73433931</v>
      </c>
      <c r="E8" s="3">
        <v>139568181</v>
      </c>
      <c r="F8" s="3">
        <v>180837981</v>
      </c>
      <c r="G8" s="3">
        <v>175262735</v>
      </c>
    </row>
    <row r="9" spans="1:7" x14ac:dyDescent="0.25">
      <c r="B9" s="4">
        <f t="shared" ref="B9:C9" si="0">SUM(B7:B8)</f>
        <v>85426174</v>
      </c>
      <c r="C9" s="4">
        <f t="shared" si="0"/>
        <v>85481207</v>
      </c>
      <c r="D9" s="4">
        <f>SUM(D7:D8)</f>
        <v>83714278</v>
      </c>
      <c r="E9" s="4">
        <f>SUM(E7:E8)</f>
        <v>150450172</v>
      </c>
      <c r="F9" s="4">
        <f>SUM(F7:F8)</f>
        <v>195587763</v>
      </c>
      <c r="G9" s="4">
        <f>SUM(G7:G8)</f>
        <v>189417493</v>
      </c>
    </row>
    <row r="10" spans="1:7" x14ac:dyDescent="0.25">
      <c r="A10" s="15" t="s">
        <v>63</v>
      </c>
      <c r="B10" s="3"/>
      <c r="C10" s="3"/>
      <c r="D10" s="3"/>
      <c r="E10" s="3"/>
      <c r="F10" s="3"/>
      <c r="G10" s="3"/>
    </row>
    <row r="11" spans="1:7" x14ac:dyDescent="0.25">
      <c r="A11" t="s">
        <v>3</v>
      </c>
      <c r="B11" s="3">
        <v>338315076</v>
      </c>
      <c r="C11" s="3">
        <v>375459575</v>
      </c>
      <c r="D11" s="3">
        <v>219324888</v>
      </c>
      <c r="E11" s="3">
        <v>474416305</v>
      </c>
      <c r="F11" s="3">
        <v>314624699</v>
      </c>
      <c r="G11" s="3">
        <v>337916190</v>
      </c>
    </row>
    <row r="12" spans="1:7" x14ac:dyDescent="0.25">
      <c r="A12" t="s">
        <v>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</row>
    <row r="13" spans="1:7" x14ac:dyDescent="0.25">
      <c r="B13" s="4">
        <f t="shared" ref="B13:D13" si="1">SUM(B11:B12)</f>
        <v>338315076</v>
      </c>
      <c r="C13" s="4">
        <f t="shared" si="1"/>
        <v>375459575</v>
      </c>
      <c r="D13" s="4">
        <f t="shared" si="1"/>
        <v>219324888</v>
      </c>
      <c r="E13" s="4">
        <f>SUM(E11:E12)</f>
        <v>474416305</v>
      </c>
      <c r="F13" s="4">
        <f>SUM(F11:F12)</f>
        <v>314624699</v>
      </c>
      <c r="G13" s="4">
        <f>SUM(G11:G12)</f>
        <v>337916190</v>
      </c>
    </row>
    <row r="14" spans="1:7" x14ac:dyDescent="0.25">
      <c r="A14" s="16" t="s">
        <v>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</row>
    <row r="15" spans="1:7" x14ac:dyDescent="0.25">
      <c r="A15" s="16" t="s">
        <v>65</v>
      </c>
      <c r="B15" s="3"/>
      <c r="C15" s="3"/>
      <c r="D15" s="3"/>
      <c r="E15" s="3"/>
      <c r="F15" s="3"/>
      <c r="G15" s="3"/>
    </row>
    <row r="16" spans="1:7" x14ac:dyDescent="0.25">
      <c r="A16" t="s">
        <v>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</row>
    <row r="17" spans="1:7" x14ac:dyDescent="0.25">
      <c r="A17" t="s">
        <v>6</v>
      </c>
      <c r="B17" s="3">
        <v>282080774</v>
      </c>
      <c r="C17" s="3">
        <v>209234416</v>
      </c>
      <c r="D17" s="3">
        <v>246345276</v>
      </c>
      <c r="E17" s="3">
        <v>266064975</v>
      </c>
      <c r="F17" s="3">
        <v>346801198</v>
      </c>
      <c r="G17" s="3">
        <v>415632466</v>
      </c>
    </row>
    <row r="18" spans="1:7" x14ac:dyDescent="0.25">
      <c r="B18" s="3">
        <f t="shared" ref="B18:D18" si="2">SUM(B16:B17)</f>
        <v>282080774</v>
      </c>
      <c r="C18" s="3">
        <f t="shared" si="2"/>
        <v>209234416</v>
      </c>
      <c r="D18" s="4">
        <f t="shared" si="2"/>
        <v>246345276</v>
      </c>
      <c r="E18" s="4">
        <f>SUM(E16:E17)</f>
        <v>266064975</v>
      </c>
      <c r="F18" s="3">
        <f>SUM(F16:F17)</f>
        <v>346801198</v>
      </c>
      <c r="G18" s="3">
        <f>SUM(G16:G17)</f>
        <v>415632466</v>
      </c>
    </row>
    <row r="19" spans="1:7" x14ac:dyDescent="0.25">
      <c r="A19" s="16" t="s">
        <v>66</v>
      </c>
      <c r="B19" s="4">
        <v>5408012890</v>
      </c>
      <c r="C19" s="4">
        <v>4806728999</v>
      </c>
      <c r="D19" s="4">
        <v>5017159160</v>
      </c>
      <c r="E19" s="4">
        <v>8744961162</v>
      </c>
      <c r="F19" s="3">
        <v>10099435603</v>
      </c>
      <c r="G19" s="3">
        <v>10052745342</v>
      </c>
    </row>
    <row r="20" spans="1:7" x14ac:dyDescent="0.25">
      <c r="A20" s="14" t="s">
        <v>67</v>
      </c>
      <c r="B20" s="3">
        <v>519085924</v>
      </c>
      <c r="C20" s="3">
        <v>552944469</v>
      </c>
      <c r="D20" s="4">
        <v>530798227</v>
      </c>
      <c r="E20" s="3">
        <v>512586301</v>
      </c>
      <c r="F20" s="3">
        <v>499654700</v>
      </c>
      <c r="G20" s="3">
        <v>483984362</v>
      </c>
    </row>
    <row r="21" spans="1:7" x14ac:dyDescent="0.25">
      <c r="A21" s="14" t="s">
        <v>68</v>
      </c>
      <c r="B21" s="3">
        <v>353016699</v>
      </c>
      <c r="C21" s="3">
        <v>190574635</v>
      </c>
      <c r="D21" s="4">
        <v>268501773</v>
      </c>
      <c r="E21" s="3">
        <v>195278445</v>
      </c>
      <c r="F21" s="3">
        <v>281069208</v>
      </c>
      <c r="G21" s="3">
        <v>290689747</v>
      </c>
    </row>
    <row r="22" spans="1:7" x14ac:dyDescent="0.25">
      <c r="A22" s="14" t="s">
        <v>69</v>
      </c>
      <c r="B22" s="3">
        <v>0</v>
      </c>
      <c r="C22" s="3"/>
      <c r="D22" s="3"/>
      <c r="E22" s="3">
        <v>52700000</v>
      </c>
      <c r="F22" s="3">
        <v>80765467</v>
      </c>
      <c r="G22" s="3">
        <v>80765467</v>
      </c>
    </row>
    <row r="23" spans="1:7" x14ac:dyDescent="0.25">
      <c r="A23" s="1"/>
      <c r="B23" s="4">
        <f t="shared" ref="B23:D23" si="3">B9+B13+B18+B19+B20+B21+B22</f>
        <v>6985937537</v>
      </c>
      <c r="C23" s="4">
        <f t="shared" si="3"/>
        <v>6220423301</v>
      </c>
      <c r="D23" s="4">
        <f t="shared" si="3"/>
        <v>6365843602</v>
      </c>
      <c r="E23" s="4">
        <f>E9+E13+E18+E19+E20+E21+E22</f>
        <v>10396457360</v>
      </c>
      <c r="F23" s="4">
        <f>F9+F13+F18+F19+F20+F21+F22</f>
        <v>11817938638</v>
      </c>
      <c r="G23" s="4">
        <f>G9+G13+G18+G19+G20+G21+G22</f>
        <v>11851151067</v>
      </c>
    </row>
    <row r="24" spans="1:7" x14ac:dyDescent="0.25">
      <c r="A24" s="13" t="s">
        <v>70</v>
      </c>
      <c r="B24" s="3"/>
      <c r="C24" s="3"/>
      <c r="D24" s="3"/>
      <c r="E24" s="3"/>
      <c r="F24" s="3"/>
      <c r="G24" s="3"/>
    </row>
    <row r="25" spans="1:7" x14ac:dyDescent="0.25">
      <c r="A25" s="16" t="s">
        <v>71</v>
      </c>
      <c r="B25" s="3"/>
      <c r="C25" s="3"/>
      <c r="D25" s="3"/>
      <c r="E25" s="3"/>
      <c r="F25" s="3"/>
      <c r="G25" s="3"/>
    </row>
    <row r="26" spans="1:7" x14ac:dyDescent="0.25">
      <c r="A26" s="16" t="s">
        <v>72</v>
      </c>
      <c r="B26" s="3">
        <v>3018774943</v>
      </c>
      <c r="C26" s="3">
        <v>1509880902</v>
      </c>
      <c r="D26" s="3">
        <v>1051403563</v>
      </c>
      <c r="E26" s="4">
        <v>1336884759</v>
      </c>
      <c r="F26" s="3">
        <v>1394821193</v>
      </c>
      <c r="G26" s="3">
        <v>1709739099</v>
      </c>
    </row>
    <row r="27" spans="1:7" x14ac:dyDescent="0.25">
      <c r="A27" s="16" t="s">
        <v>73</v>
      </c>
      <c r="B27" s="3"/>
      <c r="C27" s="3"/>
      <c r="D27" s="3"/>
      <c r="E27" s="3"/>
      <c r="F27" s="3"/>
      <c r="G27" s="3"/>
    </row>
    <row r="28" spans="1:7" x14ac:dyDescent="0.25">
      <c r="A28" t="s">
        <v>7</v>
      </c>
      <c r="B28" s="3">
        <v>2204900951</v>
      </c>
      <c r="C28" s="3">
        <v>2985719784</v>
      </c>
      <c r="D28" s="3">
        <v>3150165561</v>
      </c>
      <c r="E28" s="3">
        <v>6637383599</v>
      </c>
      <c r="F28" s="3">
        <v>7725037322</v>
      </c>
      <c r="G28" s="3">
        <v>7243261829</v>
      </c>
    </row>
    <row r="29" spans="1:7" x14ac:dyDescent="0.25">
      <c r="A29" t="s">
        <v>8</v>
      </c>
      <c r="B29" s="3">
        <v>27021911</v>
      </c>
      <c r="C29" s="3">
        <v>26068561</v>
      </c>
      <c r="D29" s="3">
        <v>34865121</v>
      </c>
      <c r="E29" s="3">
        <v>18827275</v>
      </c>
      <c r="F29" s="3">
        <v>17447824</v>
      </c>
      <c r="G29" s="3">
        <v>20378734</v>
      </c>
    </row>
    <row r="30" spans="1:7" x14ac:dyDescent="0.25">
      <c r="B30" s="4">
        <f t="shared" ref="B30:D30" si="4">SUM(B28:B29)</f>
        <v>2231922862</v>
      </c>
      <c r="C30" s="4">
        <f t="shared" si="4"/>
        <v>3011788345</v>
      </c>
      <c r="D30" s="4">
        <f t="shared" si="4"/>
        <v>3185030682</v>
      </c>
      <c r="E30" s="4">
        <f>SUM(E28:E29)</f>
        <v>6656210874</v>
      </c>
      <c r="F30" s="4">
        <f>SUM(F28:F29)</f>
        <v>7742485146</v>
      </c>
      <c r="G30" s="4">
        <f>SUM(G28:G29)</f>
        <v>7263640563</v>
      </c>
    </row>
    <row r="31" spans="1:7" x14ac:dyDescent="0.25">
      <c r="A31" s="16" t="s">
        <v>49</v>
      </c>
      <c r="B31" s="3">
        <v>1121598485</v>
      </c>
      <c r="C31" s="3">
        <v>1455814305</v>
      </c>
      <c r="D31" s="3">
        <v>1242582401</v>
      </c>
      <c r="E31" s="4">
        <v>1249316825</v>
      </c>
      <c r="F31" s="3">
        <v>1240111777</v>
      </c>
      <c r="G31" s="3">
        <v>1425678535</v>
      </c>
    </row>
    <row r="32" spans="1:7" x14ac:dyDescent="0.25">
      <c r="A32" s="1"/>
      <c r="B32" s="4">
        <f t="shared" ref="B32:D32" si="5">B26+B30+B31</f>
        <v>6372296290</v>
      </c>
      <c r="C32" s="4">
        <f t="shared" si="5"/>
        <v>5977483552</v>
      </c>
      <c r="D32" s="4">
        <f t="shared" si="5"/>
        <v>5479016646</v>
      </c>
      <c r="E32" s="4">
        <f>E26+E30+E31</f>
        <v>9242412458</v>
      </c>
      <c r="F32" s="4">
        <f>F26+F30+F31</f>
        <v>10377418116</v>
      </c>
      <c r="G32" s="4">
        <f>G26+G30+G31</f>
        <v>10399058197</v>
      </c>
    </row>
    <row r="33" spans="1:7" x14ac:dyDescent="0.25">
      <c r="A33" s="16" t="s">
        <v>74</v>
      </c>
      <c r="B33" s="3"/>
      <c r="C33" s="3"/>
      <c r="D33" s="3"/>
      <c r="E33" s="3"/>
      <c r="F33" s="3"/>
      <c r="G33" s="3"/>
    </row>
    <row r="34" spans="1:7" x14ac:dyDescent="0.25">
      <c r="A34" t="s">
        <v>9</v>
      </c>
      <c r="B34" s="3">
        <v>601343380</v>
      </c>
      <c r="C34" s="3">
        <v>601343380</v>
      </c>
      <c r="D34" s="3">
        <v>1202686760</v>
      </c>
      <c r="E34" s="3">
        <v>1202686760</v>
      </c>
      <c r="F34" s="3">
        <v>1202686760</v>
      </c>
      <c r="G34" s="3">
        <v>1322955430</v>
      </c>
    </row>
    <row r="35" spans="1:7" x14ac:dyDescent="0.25">
      <c r="A35" t="s">
        <v>10</v>
      </c>
      <c r="B35" s="3">
        <v>118739104</v>
      </c>
      <c r="C35" s="3">
        <v>0</v>
      </c>
      <c r="D35" s="3">
        <v>0</v>
      </c>
      <c r="E35" s="3">
        <v>0</v>
      </c>
      <c r="F35" s="3">
        <v>0</v>
      </c>
      <c r="G35" s="3"/>
    </row>
    <row r="36" spans="1:7" x14ac:dyDescent="0.25">
      <c r="A36" t="s">
        <v>51</v>
      </c>
      <c r="B36" s="3">
        <v>-106443302</v>
      </c>
      <c r="C36" s="3">
        <v>118739104</v>
      </c>
      <c r="D36" s="3">
        <v>125242834</v>
      </c>
      <c r="E36" s="3">
        <v>61072846</v>
      </c>
      <c r="F36" s="3">
        <v>80227958</v>
      </c>
      <c r="G36" s="3">
        <v>82460027</v>
      </c>
    </row>
    <row r="37" spans="1:7" x14ac:dyDescent="0.25">
      <c r="A37" t="s">
        <v>11</v>
      </c>
      <c r="B37" s="3"/>
      <c r="C37" s="3">
        <v>-477144917</v>
      </c>
      <c r="D37" s="3">
        <v>-441104901</v>
      </c>
      <c r="E37" s="3">
        <v>-109716871</v>
      </c>
      <c r="F37" s="3">
        <v>157603711</v>
      </c>
      <c r="G37" s="3">
        <v>46675316</v>
      </c>
    </row>
    <row r="38" spans="1:7" x14ac:dyDescent="0.25">
      <c r="A38" s="1"/>
      <c r="B38" s="3">
        <f t="shared" ref="B38:D38" si="6">SUM(B34:B37)</f>
        <v>613639182</v>
      </c>
      <c r="C38" s="4">
        <f t="shared" si="6"/>
        <v>242937567</v>
      </c>
      <c r="D38" s="4">
        <f t="shared" si="6"/>
        <v>886824693</v>
      </c>
      <c r="E38" s="4">
        <f>SUM(E34:E37)</f>
        <v>1154042735</v>
      </c>
      <c r="F38" s="4">
        <f>SUM(F34:F37)</f>
        <v>1440518429</v>
      </c>
      <c r="G38" s="4">
        <f>SUM(G34:G37)</f>
        <v>1452090773</v>
      </c>
    </row>
    <row r="39" spans="1:7" x14ac:dyDescent="0.25">
      <c r="A39" s="16" t="s">
        <v>77</v>
      </c>
      <c r="B39" s="3">
        <v>2065</v>
      </c>
      <c r="C39" s="3">
        <v>2183</v>
      </c>
      <c r="D39" s="3">
        <v>2263</v>
      </c>
      <c r="E39" s="3">
        <v>2167</v>
      </c>
      <c r="F39" s="3">
        <v>2093</v>
      </c>
      <c r="G39" s="3">
        <v>2097</v>
      </c>
    </row>
    <row r="40" spans="1:7" x14ac:dyDescent="0.25">
      <c r="A40" s="1"/>
      <c r="B40" s="4">
        <f t="shared" ref="B40" si="7">B32+B38+B39</f>
        <v>6985937537</v>
      </c>
      <c r="C40" s="4">
        <f>(C32+C38+C39)-1</f>
        <v>6220423301</v>
      </c>
      <c r="D40" s="4">
        <f>D32+D38+D39</f>
        <v>6365843602</v>
      </c>
      <c r="E40" s="4">
        <f>E32+E38+E39</f>
        <v>10396457360</v>
      </c>
      <c r="F40" s="4">
        <f>F32+F38+F39</f>
        <v>11817938638</v>
      </c>
      <c r="G40" s="4">
        <f>G32+G38+G39</f>
        <v>11851151067</v>
      </c>
    </row>
    <row r="41" spans="1:7" x14ac:dyDescent="0.25">
      <c r="B41" s="3"/>
      <c r="C41" s="3"/>
      <c r="D41" s="3"/>
      <c r="E41" s="3"/>
      <c r="F41" s="3"/>
      <c r="G41" s="3"/>
    </row>
    <row r="42" spans="1:7" x14ac:dyDescent="0.25">
      <c r="A42" s="17" t="s">
        <v>75</v>
      </c>
      <c r="B42" s="10">
        <f>B38/B43</f>
        <v>10.204472226833195</v>
      </c>
      <c r="C42" s="10">
        <f t="shared" ref="C42:F42" si="8">C38/C43</f>
        <v>4.0399142167325435</v>
      </c>
      <c r="D42" s="10">
        <f t="shared" si="8"/>
        <v>7.3736963147411716</v>
      </c>
      <c r="E42" s="10">
        <f t="shared" si="8"/>
        <v>9.5955387003678325</v>
      </c>
      <c r="F42" s="10">
        <f t="shared" si="8"/>
        <v>11.97750301167363</v>
      </c>
      <c r="G42" s="10">
        <f>G38/(G34/10)</f>
        <v>10.976112573951188</v>
      </c>
    </row>
    <row r="43" spans="1:7" x14ac:dyDescent="0.25">
      <c r="A43" s="17" t="s">
        <v>76</v>
      </c>
      <c r="B43" s="3">
        <f t="shared" ref="B43:G43" si="9">B34/10</f>
        <v>60134338</v>
      </c>
      <c r="C43" s="3">
        <f t="shared" si="9"/>
        <v>60134338</v>
      </c>
      <c r="D43" s="3">
        <f t="shared" si="9"/>
        <v>120268676</v>
      </c>
      <c r="E43" s="3">
        <f t="shared" si="9"/>
        <v>120268676</v>
      </c>
      <c r="F43" s="3">
        <f t="shared" si="9"/>
        <v>120268676</v>
      </c>
      <c r="G43" s="3">
        <f t="shared" si="9"/>
        <v>132295543</v>
      </c>
    </row>
    <row r="44" spans="1:7" x14ac:dyDescent="0.25">
      <c r="B44" s="3"/>
      <c r="C44" s="3"/>
      <c r="D44" s="3"/>
      <c r="E44" s="3"/>
      <c r="F44" s="3"/>
      <c r="G44" s="3"/>
    </row>
    <row r="45" spans="1:7" x14ac:dyDescent="0.25">
      <c r="A45" s="1"/>
      <c r="B45" s="4"/>
      <c r="C45" s="4"/>
      <c r="D45" s="4"/>
      <c r="E45" s="4"/>
      <c r="F45" s="3"/>
      <c r="G45" s="3"/>
    </row>
    <row r="46" spans="1:7" x14ac:dyDescent="0.25">
      <c r="B46" s="3"/>
      <c r="C46" s="3"/>
      <c r="D46" s="3"/>
      <c r="E46" s="3"/>
      <c r="F46" s="3"/>
      <c r="G46" s="3"/>
    </row>
    <row r="47" spans="1:7" x14ac:dyDescent="0.25">
      <c r="B47" s="3"/>
      <c r="C47" s="3"/>
      <c r="D47" s="3"/>
      <c r="E47" s="3"/>
      <c r="F47" s="3"/>
      <c r="G47" s="3"/>
    </row>
    <row r="48" spans="1:7" x14ac:dyDescent="0.25">
      <c r="B48" s="3"/>
      <c r="C48" s="3"/>
      <c r="D48" s="3"/>
      <c r="E48" s="3"/>
      <c r="F48" s="3"/>
      <c r="G48" s="3"/>
    </row>
    <row r="49" spans="1:7" x14ac:dyDescent="0.25">
      <c r="B49" s="4"/>
      <c r="C49" s="4"/>
      <c r="D49" s="4"/>
      <c r="E49" s="4"/>
      <c r="F49" s="3"/>
      <c r="G49" s="3"/>
    </row>
    <row r="50" spans="1:7" x14ac:dyDescent="0.25">
      <c r="A50" s="1"/>
      <c r="B50" s="4"/>
      <c r="C50" s="4"/>
      <c r="D50" s="4"/>
      <c r="E50" s="4"/>
      <c r="F50" s="3"/>
      <c r="G50" s="3"/>
    </row>
    <row r="51" spans="1:7" x14ac:dyDescent="0.25">
      <c r="B51" s="3"/>
      <c r="C51" s="3"/>
      <c r="D51" s="3"/>
      <c r="E51" s="3"/>
      <c r="F51" s="3"/>
      <c r="G51" s="3"/>
    </row>
    <row r="52" spans="1:7" x14ac:dyDescent="0.25">
      <c r="B52" s="3"/>
      <c r="C52" s="3"/>
      <c r="D52" s="3"/>
      <c r="E52" s="3"/>
      <c r="F52" s="3"/>
      <c r="G52" s="3"/>
    </row>
    <row r="53" spans="1:7" x14ac:dyDescent="0.25">
      <c r="B53" s="3"/>
      <c r="C53" s="3"/>
      <c r="D53" s="3"/>
      <c r="E53" s="3"/>
      <c r="F53" s="3"/>
      <c r="G53" s="3"/>
    </row>
    <row r="54" spans="1:7" x14ac:dyDescent="0.25">
      <c r="B54" s="3"/>
      <c r="C54" s="3"/>
      <c r="D54" s="3"/>
      <c r="E54" s="3"/>
      <c r="F54" s="3"/>
      <c r="G54" s="3"/>
    </row>
    <row r="55" spans="1:7" x14ac:dyDescent="0.25">
      <c r="B55" s="3"/>
      <c r="C55" s="3"/>
      <c r="D55" s="3"/>
      <c r="E55" s="3"/>
      <c r="F55" s="3"/>
      <c r="G55" s="3"/>
    </row>
    <row r="56" spans="1:7" x14ac:dyDescent="0.25">
      <c r="B56" s="3"/>
      <c r="C56" s="3"/>
      <c r="D56" s="3"/>
      <c r="E56" s="3"/>
      <c r="F56" s="3"/>
      <c r="G56" s="3"/>
    </row>
    <row r="57" spans="1:7" x14ac:dyDescent="0.25">
      <c r="B57" s="3"/>
      <c r="C57" s="3"/>
      <c r="D57" s="3"/>
      <c r="E57" s="3"/>
      <c r="F57" s="3"/>
      <c r="G57" s="3"/>
    </row>
    <row r="58" spans="1:7" x14ac:dyDescent="0.25">
      <c r="B58" s="3"/>
      <c r="C58" s="3"/>
      <c r="D58" s="3"/>
      <c r="E58" s="3"/>
      <c r="F58" s="3"/>
      <c r="G58" s="3"/>
    </row>
    <row r="59" spans="1:7" x14ac:dyDescent="0.25">
      <c r="B59" s="3"/>
      <c r="C59" s="3"/>
      <c r="D59" s="3"/>
      <c r="E59" s="3"/>
      <c r="F59" s="3"/>
      <c r="G59" s="3"/>
    </row>
    <row r="60" spans="1:7" x14ac:dyDescent="0.25">
      <c r="B60" s="3"/>
      <c r="C60" s="3"/>
      <c r="D60" s="3"/>
      <c r="E60" s="3"/>
      <c r="F60" s="3"/>
      <c r="G60" s="3"/>
    </row>
    <row r="61" spans="1:7" x14ac:dyDescent="0.25">
      <c r="B61" s="4"/>
      <c r="C61" s="4"/>
      <c r="D61" s="4"/>
      <c r="E61" s="4"/>
      <c r="F61" s="3"/>
      <c r="G61" s="3"/>
    </row>
    <row r="62" spans="1:7" x14ac:dyDescent="0.25">
      <c r="B62" s="3"/>
      <c r="C62" s="3"/>
      <c r="D62" s="3"/>
      <c r="E62" s="3"/>
      <c r="F62" s="3"/>
      <c r="G62" s="3"/>
    </row>
    <row r="63" spans="1:7" x14ac:dyDescent="0.25">
      <c r="A63" s="1"/>
      <c r="B63" s="4"/>
      <c r="C63" s="4"/>
      <c r="D63" s="4"/>
      <c r="E63" s="4"/>
      <c r="F63" s="3"/>
      <c r="G63" s="3"/>
    </row>
    <row r="64" spans="1:7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A69" s="1"/>
      <c r="B69" s="4"/>
      <c r="C69" s="4"/>
      <c r="D69" s="4"/>
      <c r="E69" s="4"/>
      <c r="F69" s="3"/>
      <c r="G69" s="3"/>
    </row>
    <row r="70" spans="1:7" x14ac:dyDescent="0.25">
      <c r="A70" s="1"/>
      <c r="B70" s="4"/>
      <c r="C70" s="4"/>
      <c r="D70" s="4"/>
      <c r="E70" s="4"/>
      <c r="F70" s="3"/>
      <c r="G70" s="3"/>
    </row>
    <row r="71" spans="1:7" x14ac:dyDescent="0.25">
      <c r="B71" s="3"/>
      <c r="C71" s="3"/>
      <c r="D71" s="3"/>
      <c r="E71" s="3"/>
      <c r="F71" s="3"/>
      <c r="G71" s="3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B73" s="3"/>
      <c r="C73" s="3"/>
      <c r="D73" s="3"/>
      <c r="E73" s="3"/>
      <c r="F73" s="3"/>
      <c r="G73" s="3"/>
    </row>
    <row r="74" spans="1:7" x14ac:dyDescent="0.25">
      <c r="A74" s="1"/>
      <c r="B74" s="4"/>
      <c r="C74" s="4"/>
      <c r="D74" s="4"/>
      <c r="E74" s="4"/>
      <c r="F74" s="3"/>
      <c r="G74" s="3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A76" s="6"/>
      <c r="B76" s="7"/>
      <c r="C76" s="7"/>
      <c r="D76" s="7"/>
      <c r="E76" s="7"/>
      <c r="F76" s="7"/>
      <c r="G76" s="3"/>
    </row>
    <row r="77" spans="1:7" x14ac:dyDescent="0.25">
      <c r="B77" s="3"/>
      <c r="C77" s="3"/>
      <c r="D77" s="3"/>
      <c r="E77" s="3"/>
      <c r="F77" s="3"/>
      <c r="G77" s="3"/>
    </row>
    <row r="78" spans="1:7" x14ac:dyDescent="0.25">
      <c r="A78" s="1"/>
      <c r="B78" s="3"/>
      <c r="C78" s="3"/>
      <c r="D78" s="3"/>
      <c r="E78" s="3"/>
      <c r="F78" s="3"/>
      <c r="G78" s="3"/>
    </row>
    <row r="79" spans="1:7" x14ac:dyDescent="0.25">
      <c r="B79" s="3"/>
      <c r="C79" s="3"/>
      <c r="D79" s="3"/>
      <c r="E79" s="3"/>
      <c r="F79" s="3"/>
      <c r="G79" s="3"/>
    </row>
    <row r="80" spans="1:7" x14ac:dyDescent="0.25">
      <c r="B80" s="3"/>
      <c r="C80" s="3"/>
      <c r="D80" s="3"/>
      <c r="E80" s="3"/>
      <c r="F80" s="3"/>
      <c r="G80" s="3"/>
    </row>
    <row r="81" spans="1:7" x14ac:dyDescent="0.25">
      <c r="B81" s="3"/>
      <c r="C81" s="3"/>
      <c r="D81" s="3"/>
      <c r="E81" s="3"/>
      <c r="F81" s="3"/>
      <c r="G81" s="3"/>
    </row>
    <row r="82" spans="1:7" x14ac:dyDescent="0.25">
      <c r="B82" s="3"/>
      <c r="C82" s="3"/>
      <c r="D82" s="3"/>
      <c r="E82" s="3"/>
      <c r="F82" s="3"/>
      <c r="G82" s="3"/>
    </row>
    <row r="83" spans="1:7" x14ac:dyDescent="0.25">
      <c r="B83" s="3"/>
      <c r="C83" s="3"/>
      <c r="D83" s="3"/>
      <c r="E83" s="3"/>
      <c r="F83" s="3"/>
      <c r="G83" s="3"/>
    </row>
    <row r="84" spans="1:7" x14ac:dyDescent="0.25">
      <c r="B84" s="3"/>
      <c r="C84" s="3"/>
      <c r="D84" s="3"/>
      <c r="E84" s="3"/>
      <c r="F84" s="3"/>
      <c r="G84" s="3"/>
    </row>
    <row r="85" spans="1:7" x14ac:dyDescent="0.25">
      <c r="B85" s="3"/>
      <c r="C85" s="3"/>
      <c r="D85" s="3"/>
      <c r="E85" s="3"/>
      <c r="F85" s="3"/>
      <c r="G85" s="3"/>
    </row>
    <row r="86" spans="1:7" x14ac:dyDescent="0.25">
      <c r="B86" s="3"/>
      <c r="C86" s="3"/>
      <c r="D86" s="3"/>
      <c r="E86" s="3"/>
      <c r="F86" s="3"/>
      <c r="G86" s="3"/>
    </row>
    <row r="87" spans="1:7" x14ac:dyDescent="0.25">
      <c r="B87" s="3"/>
      <c r="C87" s="3"/>
      <c r="D87" s="3"/>
      <c r="E87" s="3"/>
      <c r="F87" s="3"/>
      <c r="G87" s="3"/>
    </row>
    <row r="88" spans="1:7" x14ac:dyDescent="0.25">
      <c r="B88" s="3"/>
      <c r="C88" s="3"/>
      <c r="D88" s="3"/>
      <c r="E88" s="3"/>
      <c r="F88" s="3"/>
      <c r="G88" s="3"/>
    </row>
    <row r="89" spans="1:7" x14ac:dyDescent="0.25">
      <c r="A89" s="5"/>
      <c r="B89" s="4"/>
      <c r="C89" s="4"/>
      <c r="D89" s="4"/>
      <c r="E89" s="4"/>
      <c r="F89" s="4"/>
      <c r="G89" s="3"/>
    </row>
    <row r="90" spans="1:7" x14ac:dyDescent="0.25">
      <c r="A90" s="1"/>
      <c r="B90" s="3"/>
      <c r="C90" s="3"/>
      <c r="D90" s="3"/>
      <c r="E90" s="3"/>
      <c r="F90" s="3"/>
      <c r="G90" s="3"/>
    </row>
    <row r="91" spans="1:7" x14ac:dyDescent="0.25">
      <c r="B91" s="3"/>
      <c r="C91" s="3"/>
      <c r="D91" s="3"/>
      <c r="E91" s="3"/>
      <c r="F91" s="3"/>
      <c r="G91" s="3"/>
    </row>
    <row r="92" spans="1:7" x14ac:dyDescent="0.25">
      <c r="B92" s="3"/>
      <c r="C92" s="3"/>
      <c r="D92" s="3"/>
      <c r="E92" s="3"/>
      <c r="F92" s="3"/>
      <c r="G92" s="3"/>
    </row>
    <row r="93" spans="1:7" x14ac:dyDescent="0.25">
      <c r="B93" s="3"/>
      <c r="C93" s="3"/>
      <c r="D93" s="3"/>
      <c r="E93" s="3"/>
      <c r="F93" s="3"/>
      <c r="G93" s="3"/>
    </row>
    <row r="94" spans="1:7" x14ac:dyDescent="0.25">
      <c r="B94" s="3"/>
      <c r="C94" s="3"/>
      <c r="D94" s="3"/>
      <c r="E94" s="3"/>
      <c r="F94" s="3"/>
      <c r="G94" s="3"/>
    </row>
    <row r="95" spans="1:7" x14ac:dyDescent="0.25">
      <c r="B95" s="3"/>
      <c r="C95" s="3"/>
      <c r="D95" s="3"/>
      <c r="E95" s="3"/>
      <c r="F95" s="3"/>
      <c r="G95" s="3"/>
    </row>
    <row r="96" spans="1:7" x14ac:dyDescent="0.25">
      <c r="B96" s="4"/>
      <c r="C96" s="4"/>
      <c r="D96" s="4"/>
      <c r="E96" s="4"/>
      <c r="F96" s="4"/>
      <c r="G96" s="3"/>
    </row>
    <row r="97" spans="1:7" x14ac:dyDescent="0.25">
      <c r="A97" s="1"/>
      <c r="B97" s="4"/>
      <c r="C97" s="4"/>
      <c r="D97" s="4"/>
      <c r="E97" s="4"/>
      <c r="F97" s="4"/>
      <c r="G97" s="3"/>
    </row>
    <row r="98" spans="1:7" x14ac:dyDescent="0.25">
      <c r="A98" s="1"/>
      <c r="B98" s="3"/>
      <c r="C98" s="3"/>
      <c r="D98" s="3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A100" s="1"/>
      <c r="B100" s="3"/>
      <c r="C100" s="3"/>
      <c r="D100" s="3"/>
      <c r="E100" s="3"/>
      <c r="F100" s="3"/>
      <c r="G100" s="3"/>
    </row>
    <row r="101" spans="1:7" x14ac:dyDescent="0.25">
      <c r="A101" s="1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1"/>
      <c r="B104" s="4"/>
      <c r="C104" s="4"/>
      <c r="D104" s="4"/>
      <c r="E104" s="4"/>
      <c r="F104" s="4"/>
      <c r="G104" s="3"/>
    </row>
    <row r="105" spans="1:7" x14ac:dyDescent="0.25">
      <c r="A105" s="1"/>
      <c r="B105" s="4"/>
      <c r="C105" s="4"/>
      <c r="D105" s="4"/>
      <c r="E105" s="4"/>
      <c r="F105" s="4"/>
      <c r="G105" s="3"/>
    </row>
    <row r="106" spans="1:7" x14ac:dyDescent="0.25">
      <c r="A106" s="1"/>
      <c r="B106" s="3"/>
      <c r="C106" s="3"/>
      <c r="D106" s="3"/>
      <c r="E106" s="4"/>
      <c r="F106" s="3"/>
      <c r="G106" s="3"/>
    </row>
    <row r="107" spans="1:7" x14ac:dyDescent="0.25">
      <c r="A107" s="1"/>
      <c r="B107" s="4"/>
      <c r="C107" s="4"/>
      <c r="D107" s="4"/>
      <c r="E107" s="4"/>
      <c r="F107" s="4"/>
      <c r="G107" s="3"/>
    </row>
    <row r="108" spans="1:7" x14ac:dyDescent="0.25">
      <c r="A108" s="1"/>
      <c r="B108" s="3"/>
      <c r="C108" s="3"/>
      <c r="D108" s="3"/>
      <c r="E108" s="3"/>
      <c r="F108" s="3"/>
      <c r="G108" s="3"/>
    </row>
    <row r="109" spans="1:7" x14ac:dyDescent="0.25">
      <c r="A109" s="1"/>
      <c r="B109" s="3"/>
      <c r="C109" s="3"/>
      <c r="D109" s="4"/>
      <c r="E109" s="4"/>
      <c r="F109" s="3"/>
      <c r="G109" s="3"/>
    </row>
    <row r="110" spans="1:7" x14ac:dyDescent="0.25">
      <c r="D110" s="1"/>
      <c r="E110" s="1"/>
      <c r="G110" s="3"/>
    </row>
    <row r="111" spans="1:7" x14ac:dyDescent="0.25">
      <c r="G1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xSplit="1" ySplit="4" topLeftCell="F35" activePane="bottomRight" state="frozen"/>
      <selection pane="topRight" activeCell="B1" sqref="B1"/>
      <selection pane="bottomLeft" activeCell="A4" sqref="A4"/>
      <selection pane="bottomRight" activeCell="G4" sqref="G4"/>
    </sheetView>
  </sheetViews>
  <sheetFormatPr defaultRowHeight="15" x14ac:dyDescent="0.25"/>
  <cols>
    <col min="1" max="1" width="40.28515625" customWidth="1"/>
    <col min="2" max="2" width="13.7109375" bestFit="1" customWidth="1"/>
    <col min="3" max="3" width="14.28515625" bestFit="1" customWidth="1"/>
    <col min="4" max="4" width="13.42578125" bestFit="1" customWidth="1"/>
    <col min="5" max="6" width="14.28515625" bestFit="1" customWidth="1"/>
    <col min="7" max="7" width="16.85546875" bestFit="1" customWidth="1"/>
  </cols>
  <sheetData>
    <row r="1" spans="1:7" x14ac:dyDescent="0.25">
      <c r="A1" s="1" t="s">
        <v>61</v>
      </c>
    </row>
    <row r="2" spans="1:7" x14ac:dyDescent="0.25">
      <c r="A2" s="1" t="s">
        <v>104</v>
      </c>
    </row>
    <row r="3" spans="1:7" ht="15.75" x14ac:dyDescent="0.25">
      <c r="A3" t="s">
        <v>60</v>
      </c>
      <c r="G3" s="19"/>
    </row>
    <row r="4" spans="1:7" x14ac:dyDescent="0.25">
      <c r="A4" s="8"/>
      <c r="B4" s="8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</row>
    <row r="5" spans="1:7" x14ac:dyDescent="0.25">
      <c r="A5" s="17" t="s">
        <v>78</v>
      </c>
      <c r="B5" s="8"/>
      <c r="C5" s="8"/>
      <c r="D5" s="8"/>
      <c r="E5" s="8"/>
      <c r="F5" s="8"/>
      <c r="G5" s="3"/>
    </row>
    <row r="6" spans="1:7" x14ac:dyDescent="0.25">
      <c r="A6" s="16" t="s">
        <v>79</v>
      </c>
      <c r="B6" s="4">
        <f t="shared" ref="B6:G6" si="0">B7-B8</f>
        <v>148818968</v>
      </c>
      <c r="C6" s="4">
        <f t="shared" si="0"/>
        <v>-9137149</v>
      </c>
      <c r="D6" s="4">
        <f t="shared" si="0"/>
        <v>137460720</v>
      </c>
      <c r="E6" s="4">
        <f t="shared" si="0"/>
        <v>361582691</v>
      </c>
      <c r="F6" s="4">
        <f t="shared" si="0"/>
        <v>299732548</v>
      </c>
      <c r="G6" s="4">
        <f t="shared" si="0"/>
        <v>173708014</v>
      </c>
    </row>
    <row r="7" spans="1:7" x14ac:dyDescent="0.25">
      <c r="A7" t="s">
        <v>50</v>
      </c>
      <c r="B7" s="3">
        <v>942567739</v>
      </c>
      <c r="C7" s="3">
        <v>682254665</v>
      </c>
      <c r="D7" s="3">
        <v>568922764</v>
      </c>
      <c r="E7" s="3">
        <v>1228754323</v>
      </c>
      <c r="F7" s="3">
        <v>1072106375</v>
      </c>
      <c r="G7" s="3">
        <v>1087241771</v>
      </c>
    </row>
    <row r="8" spans="1:7" x14ac:dyDescent="0.25">
      <c r="A8" t="s">
        <v>106</v>
      </c>
      <c r="B8" s="3">
        <v>793748771</v>
      </c>
      <c r="C8" s="3">
        <v>691391814</v>
      </c>
      <c r="D8" s="3">
        <v>431462044</v>
      </c>
      <c r="E8" s="3">
        <v>867171632</v>
      </c>
      <c r="F8" s="3">
        <v>772373827</v>
      </c>
      <c r="G8" s="3">
        <v>913533757</v>
      </c>
    </row>
    <row r="9" spans="1:7" x14ac:dyDescent="0.25">
      <c r="B9" s="3"/>
      <c r="C9" s="3"/>
      <c r="D9" s="3"/>
      <c r="E9" s="3"/>
      <c r="F9" s="3"/>
      <c r="G9" s="3"/>
    </row>
    <row r="10" spans="1:7" x14ac:dyDescent="0.25">
      <c r="A10" t="s">
        <v>12</v>
      </c>
      <c r="B10" s="3">
        <v>-83451681</v>
      </c>
      <c r="C10" s="3">
        <v>3357148</v>
      </c>
      <c r="D10" s="3">
        <v>45619961</v>
      </c>
      <c r="E10" s="3">
        <v>70479319</v>
      </c>
      <c r="F10" s="3">
        <v>79251782</v>
      </c>
      <c r="G10" s="3">
        <v>48582683</v>
      </c>
    </row>
    <row r="11" spans="1:7" x14ac:dyDescent="0.25">
      <c r="A11" t="s">
        <v>13</v>
      </c>
      <c r="B11" s="3">
        <v>2064375</v>
      </c>
      <c r="C11" s="3">
        <v>375000</v>
      </c>
      <c r="D11" s="3">
        <v>375000</v>
      </c>
      <c r="E11" s="3">
        <v>375000</v>
      </c>
      <c r="F11" s="3">
        <v>1000000</v>
      </c>
      <c r="G11" s="3">
        <v>1200000</v>
      </c>
    </row>
    <row r="12" spans="1:7" x14ac:dyDescent="0.25">
      <c r="A12" t="s">
        <v>14</v>
      </c>
      <c r="B12" s="3">
        <v>172279830</v>
      </c>
      <c r="C12" s="3">
        <v>66665076</v>
      </c>
      <c r="D12" s="3">
        <v>87353611</v>
      </c>
      <c r="E12" s="3">
        <v>151361022</v>
      </c>
      <c r="F12" s="3">
        <v>82682327</v>
      </c>
      <c r="G12" s="3">
        <v>82378093</v>
      </c>
    </row>
    <row r="13" spans="1:7" x14ac:dyDescent="0.25">
      <c r="B13" s="4">
        <f t="shared" ref="B13:D13" si="1">SUM(B10:B12)</f>
        <v>90892524</v>
      </c>
      <c r="C13" s="4">
        <f t="shared" si="1"/>
        <v>70397224</v>
      </c>
      <c r="D13" s="4">
        <f t="shared" si="1"/>
        <v>133348572</v>
      </c>
      <c r="E13" s="4">
        <f>SUM(E10:E12)</f>
        <v>222215341</v>
      </c>
      <c r="F13" s="4">
        <f>SUM(F10:F12)</f>
        <v>162934109</v>
      </c>
      <c r="G13" s="4">
        <f>SUM(G10:G12)</f>
        <v>132160776</v>
      </c>
    </row>
    <row r="14" spans="1:7" x14ac:dyDescent="0.25">
      <c r="A14" s="1"/>
      <c r="B14" s="4">
        <f t="shared" ref="B14:G14" si="2">B6+B13</f>
        <v>239711492</v>
      </c>
      <c r="C14" s="4">
        <f t="shared" si="2"/>
        <v>61260075</v>
      </c>
      <c r="D14" s="4">
        <f t="shared" si="2"/>
        <v>270809292</v>
      </c>
      <c r="E14" s="4">
        <f t="shared" si="2"/>
        <v>583798032</v>
      </c>
      <c r="F14" s="4">
        <f t="shared" si="2"/>
        <v>462666657</v>
      </c>
      <c r="G14" s="4">
        <f t="shared" si="2"/>
        <v>305868790</v>
      </c>
    </row>
    <row r="15" spans="1:7" x14ac:dyDescent="0.25">
      <c r="A15" s="17" t="s">
        <v>80</v>
      </c>
      <c r="B15" s="4"/>
      <c r="C15" s="4"/>
      <c r="D15" s="4"/>
      <c r="E15" s="4"/>
      <c r="F15" s="4"/>
      <c r="G15" s="3"/>
    </row>
    <row r="16" spans="1:7" x14ac:dyDescent="0.25">
      <c r="A16" t="s">
        <v>15</v>
      </c>
      <c r="B16" s="3">
        <v>79657748</v>
      </c>
      <c r="C16" s="3">
        <v>76950457</v>
      </c>
      <c r="D16" s="3">
        <v>86864167</v>
      </c>
      <c r="E16" s="3">
        <v>162397008</v>
      </c>
      <c r="F16" s="3">
        <v>109045336</v>
      </c>
      <c r="G16" s="3">
        <v>119096576</v>
      </c>
    </row>
    <row r="17" spans="1:7" x14ac:dyDescent="0.25">
      <c r="A17" t="s">
        <v>16</v>
      </c>
      <c r="B17" s="3">
        <v>16340230</v>
      </c>
      <c r="C17" s="3">
        <v>14202687</v>
      </c>
      <c r="D17" s="3">
        <v>17242363</v>
      </c>
      <c r="E17" s="3">
        <v>29764653</v>
      </c>
      <c r="F17" s="3">
        <v>12504238</v>
      </c>
      <c r="G17" s="3">
        <v>8591462</v>
      </c>
    </row>
    <row r="18" spans="1:7" x14ac:dyDescent="0.25">
      <c r="A18" t="s">
        <v>17</v>
      </c>
      <c r="B18" s="3">
        <v>3718673</v>
      </c>
      <c r="C18" s="3">
        <v>3350629</v>
      </c>
      <c r="D18" s="3">
        <v>5570201</v>
      </c>
      <c r="E18" s="3">
        <v>10051965</v>
      </c>
      <c r="F18" s="3">
        <v>7989702</v>
      </c>
      <c r="G18" s="3">
        <v>9505954</v>
      </c>
    </row>
    <row r="19" spans="1:7" x14ac:dyDescent="0.25">
      <c r="A19" t="s">
        <v>18</v>
      </c>
      <c r="B19" s="3">
        <v>3708601</v>
      </c>
      <c r="C19" s="3">
        <v>3720336</v>
      </c>
      <c r="D19" s="3">
        <v>3795531</v>
      </c>
      <c r="E19" s="3">
        <v>5744579</v>
      </c>
      <c r="F19" s="3">
        <v>2968414</v>
      </c>
      <c r="G19" s="3">
        <v>2660385</v>
      </c>
    </row>
    <row r="20" spans="1:7" x14ac:dyDescent="0.25">
      <c r="A20" t="s">
        <v>19</v>
      </c>
      <c r="B20" s="3">
        <v>3570296</v>
      </c>
      <c r="C20" s="3">
        <v>3305427</v>
      </c>
      <c r="D20" s="3">
        <v>3939921</v>
      </c>
      <c r="E20" s="3">
        <v>6007076</v>
      </c>
      <c r="F20" s="3">
        <v>3272981</v>
      </c>
      <c r="G20" s="3">
        <v>3715346</v>
      </c>
    </row>
    <row r="21" spans="1:7" x14ac:dyDescent="0.25">
      <c r="A21" t="s">
        <v>20</v>
      </c>
      <c r="B21" s="3">
        <v>5710000</v>
      </c>
      <c r="C21" s="3">
        <v>5638500</v>
      </c>
      <c r="D21" s="3">
        <v>6157996</v>
      </c>
      <c r="E21" s="3">
        <v>9675414</v>
      </c>
      <c r="F21" s="3">
        <v>6343996</v>
      </c>
      <c r="G21" s="3">
        <v>6344000</v>
      </c>
    </row>
    <row r="22" spans="1:7" x14ac:dyDescent="0.25">
      <c r="A22" t="s">
        <v>21</v>
      </c>
      <c r="B22" s="3">
        <v>1170750</v>
      </c>
      <c r="C22" s="3">
        <v>1655750</v>
      </c>
      <c r="D22" s="3">
        <v>1575250</v>
      </c>
      <c r="E22" s="3">
        <v>2549324</v>
      </c>
      <c r="F22" s="3">
        <v>1920550</v>
      </c>
      <c r="G22" s="3">
        <v>1990405</v>
      </c>
    </row>
    <row r="23" spans="1:7" x14ac:dyDescent="0.25">
      <c r="A23" t="s">
        <v>22</v>
      </c>
      <c r="B23" s="3">
        <v>342961</v>
      </c>
      <c r="C23" s="3">
        <v>100000</v>
      </c>
      <c r="D23" s="3">
        <v>109667</v>
      </c>
      <c r="E23" s="3">
        <v>263916</v>
      </c>
      <c r="F23" s="3">
        <v>162278</v>
      </c>
      <c r="G23" s="3">
        <v>196000</v>
      </c>
    </row>
    <row r="24" spans="1:7" x14ac:dyDescent="0.25">
      <c r="A24" t="s">
        <v>23</v>
      </c>
      <c r="B24" s="3">
        <v>14679927</v>
      </c>
      <c r="C24" s="3">
        <v>25423669</v>
      </c>
      <c r="D24" s="3">
        <v>32940458</v>
      </c>
      <c r="E24" s="3">
        <v>36383117</v>
      </c>
      <c r="F24" s="3">
        <v>19844926</v>
      </c>
      <c r="G24" s="3">
        <v>20510529</v>
      </c>
    </row>
    <row r="25" spans="1:7" x14ac:dyDescent="0.25">
      <c r="A25" t="s">
        <v>24</v>
      </c>
      <c r="B25" s="3">
        <v>8986631</v>
      </c>
      <c r="C25" s="3">
        <v>9824917</v>
      </c>
      <c r="D25" s="3">
        <v>12944187</v>
      </c>
      <c r="E25" s="3">
        <v>11669993</v>
      </c>
      <c r="F25" s="3">
        <v>8392513</v>
      </c>
      <c r="G25" s="3">
        <v>9244363</v>
      </c>
    </row>
    <row r="26" spans="1:7" x14ac:dyDescent="0.25">
      <c r="B26" s="4">
        <f t="shared" ref="B26:D26" si="3">SUM(B16:B25)</f>
        <v>137885817</v>
      </c>
      <c r="C26" s="4">
        <f t="shared" si="3"/>
        <v>144172372</v>
      </c>
      <c r="D26" s="4">
        <f t="shared" si="3"/>
        <v>171139741</v>
      </c>
      <c r="E26" s="4">
        <f>SUM(E16:E25)</f>
        <v>274507045</v>
      </c>
      <c r="F26" s="4">
        <f>SUM(F16:F25)</f>
        <v>172444934</v>
      </c>
      <c r="G26" s="4">
        <f>SUM(G16:G25)</f>
        <v>181855020</v>
      </c>
    </row>
    <row r="27" spans="1:7" x14ac:dyDescent="0.25">
      <c r="B27" s="3"/>
      <c r="C27" s="3"/>
      <c r="D27" s="3"/>
      <c r="E27" s="3"/>
      <c r="F27" s="3"/>
    </row>
    <row r="28" spans="1:7" x14ac:dyDescent="0.25">
      <c r="A28" s="17" t="s">
        <v>81</v>
      </c>
      <c r="B28" s="4">
        <f t="shared" ref="B28:D28" si="4">B14-B26</f>
        <v>101825675</v>
      </c>
      <c r="C28" s="4">
        <f t="shared" si="4"/>
        <v>-82912297</v>
      </c>
      <c r="D28" s="4">
        <f t="shared" si="4"/>
        <v>99669551</v>
      </c>
      <c r="E28" s="4">
        <f>E14-E26</f>
        <v>309290987</v>
      </c>
      <c r="F28" s="4">
        <f>F14-F26</f>
        <v>290221723</v>
      </c>
      <c r="G28" s="4">
        <f>G14-G26</f>
        <v>124013770</v>
      </c>
    </row>
    <row r="29" spans="1:7" x14ac:dyDescent="0.25">
      <c r="A29" s="14" t="s">
        <v>82</v>
      </c>
      <c r="B29" s="4"/>
      <c r="C29" s="4"/>
      <c r="D29" s="4"/>
      <c r="E29" s="4"/>
      <c r="F29" s="4"/>
    </row>
    <row r="30" spans="1:7" x14ac:dyDescent="0.25">
      <c r="A30" t="s">
        <v>26</v>
      </c>
      <c r="B30" s="3">
        <v>-13317017</v>
      </c>
      <c r="C30" s="3">
        <v>-12530959</v>
      </c>
      <c r="D30" s="3">
        <v>2858245</v>
      </c>
      <c r="E30" s="3">
        <v>16837885</v>
      </c>
      <c r="F30" s="3">
        <v>22751405</v>
      </c>
      <c r="G30" s="3">
        <v>-10409138</v>
      </c>
    </row>
    <row r="31" spans="1:7" x14ac:dyDescent="0.25">
      <c r="A31" t="s">
        <v>25</v>
      </c>
      <c r="B31" s="3">
        <v>136025269</v>
      </c>
      <c r="C31" s="3">
        <v>303989853</v>
      </c>
      <c r="D31" s="3">
        <v>57229014</v>
      </c>
      <c r="E31" s="3">
        <v>-110512893</v>
      </c>
      <c r="F31" s="3">
        <v>32731579</v>
      </c>
      <c r="G31" s="3">
        <v>55429738</v>
      </c>
    </row>
    <row r="32" spans="1:7" x14ac:dyDescent="0.25">
      <c r="A32" t="s">
        <v>52</v>
      </c>
      <c r="B32" s="3">
        <v>-100588117</v>
      </c>
      <c r="C32" s="3">
        <v>-15658998</v>
      </c>
      <c r="D32" s="3">
        <v>-12469326</v>
      </c>
      <c r="E32" s="3"/>
      <c r="F32" s="3"/>
    </row>
    <row r="33" spans="1:7" x14ac:dyDescent="0.25">
      <c r="A33" t="s">
        <v>27</v>
      </c>
      <c r="B33" s="3">
        <v>0</v>
      </c>
      <c r="C33" s="3"/>
      <c r="D33" s="3"/>
      <c r="E33" s="3">
        <v>8818561</v>
      </c>
      <c r="F33" s="3">
        <v>8391559</v>
      </c>
      <c r="G33" s="3">
        <v>40831353</v>
      </c>
    </row>
    <row r="34" spans="1:7" x14ac:dyDescent="0.25">
      <c r="A34" t="s">
        <v>28</v>
      </c>
      <c r="B34" s="3">
        <v>0</v>
      </c>
      <c r="C34" s="3"/>
      <c r="D34" s="3"/>
      <c r="E34" s="3">
        <v>42892533</v>
      </c>
      <c r="F34" s="3">
        <v>-28452369</v>
      </c>
    </row>
    <row r="35" spans="1:7" x14ac:dyDescent="0.25">
      <c r="A35" s="1"/>
      <c r="B35" s="4">
        <f>SUM(B30:B34)</f>
        <v>22120135</v>
      </c>
      <c r="C35" s="4">
        <f t="shared" ref="C35:D35" si="5">SUM(C30:C34)</f>
        <v>275799896</v>
      </c>
      <c r="D35" s="4">
        <f t="shared" si="5"/>
        <v>47617933</v>
      </c>
      <c r="E35" s="4">
        <f>SUM(E30:E34)</f>
        <v>-41963914</v>
      </c>
      <c r="F35" s="4">
        <f>SUM(F30:F34)</f>
        <v>35422174</v>
      </c>
      <c r="G35" s="4">
        <f>SUM(G30:G34)</f>
        <v>85851953</v>
      </c>
    </row>
    <row r="36" spans="1:7" x14ac:dyDescent="0.25">
      <c r="A36" s="17" t="s">
        <v>83</v>
      </c>
      <c r="B36" s="4">
        <f t="shared" ref="B36:D36" si="6">B28-B35</f>
        <v>79705540</v>
      </c>
      <c r="C36" s="4">
        <f t="shared" si="6"/>
        <v>-358712193</v>
      </c>
      <c r="D36" s="4">
        <f t="shared" si="6"/>
        <v>52051618</v>
      </c>
      <c r="E36" s="4">
        <f>E28-E35</f>
        <v>351254901</v>
      </c>
      <c r="F36" s="4">
        <f>F28-F35</f>
        <v>254799549</v>
      </c>
      <c r="G36" s="4">
        <f>G28-G35</f>
        <v>38161817</v>
      </c>
    </row>
    <row r="37" spans="1:7" x14ac:dyDescent="0.25">
      <c r="A37" s="17" t="s">
        <v>84</v>
      </c>
      <c r="B37" s="4"/>
      <c r="C37" s="4"/>
      <c r="D37" s="4"/>
      <c r="E37" s="4"/>
      <c r="F37" s="4"/>
    </row>
    <row r="38" spans="1:7" x14ac:dyDescent="0.25">
      <c r="A38" t="s">
        <v>29</v>
      </c>
      <c r="B38" s="3">
        <v>53935345</v>
      </c>
      <c r="C38" s="3">
        <v>9692504</v>
      </c>
      <c r="D38" s="3">
        <v>10032917</v>
      </c>
      <c r="E38" s="3">
        <v>80709023</v>
      </c>
      <c r="F38" s="3">
        <v>40808125</v>
      </c>
      <c r="G38" s="3">
        <v>28911959</v>
      </c>
    </row>
    <row r="39" spans="1:7" x14ac:dyDescent="0.25">
      <c r="A39" t="s">
        <v>30</v>
      </c>
      <c r="B39" s="3">
        <v>16396850</v>
      </c>
      <c r="C39" s="3">
        <v>2296799</v>
      </c>
      <c r="D39" s="3">
        <v>-525125</v>
      </c>
      <c r="E39" s="3">
        <v>3327632</v>
      </c>
      <c r="F39" s="3">
        <v>-3962690</v>
      </c>
      <c r="G39" s="3">
        <v>-2322690</v>
      </c>
    </row>
    <row r="40" spans="1:7" x14ac:dyDescent="0.25">
      <c r="B40" s="3">
        <f t="shared" ref="B40:D40" si="7">SUM(B38:B39)</f>
        <v>70332195</v>
      </c>
      <c r="C40" s="3">
        <f t="shared" si="7"/>
        <v>11989303</v>
      </c>
      <c r="D40" s="3">
        <f t="shared" si="7"/>
        <v>9507792</v>
      </c>
      <c r="E40" s="3">
        <f>SUM(E38:E39)</f>
        <v>84036655</v>
      </c>
      <c r="F40" s="3">
        <f>SUM(F38:F39)</f>
        <v>36845435</v>
      </c>
      <c r="G40" s="3">
        <f>SUM(G38:G39)</f>
        <v>26589269</v>
      </c>
    </row>
    <row r="41" spans="1:7" x14ac:dyDescent="0.25">
      <c r="A41" s="1" t="s">
        <v>85</v>
      </c>
      <c r="B41" s="4">
        <f>(B36-B40)+2</f>
        <v>9373347</v>
      </c>
      <c r="C41" s="4">
        <f>(C36-C40)-1</f>
        <v>-370701497</v>
      </c>
      <c r="D41" s="4">
        <f t="shared" ref="D41" si="8">D36-D40</f>
        <v>42543826</v>
      </c>
      <c r="E41" s="4">
        <f>E36-E40</f>
        <v>267218246</v>
      </c>
      <c r="F41" s="4">
        <f>(F36-F40)-1</f>
        <v>217954113</v>
      </c>
      <c r="G41" s="4">
        <f>(G36-G40)</f>
        <v>11572548</v>
      </c>
    </row>
    <row r="42" spans="1:7" x14ac:dyDescent="0.25">
      <c r="A42" s="18" t="s">
        <v>86</v>
      </c>
      <c r="B42" s="11">
        <f>B41/('1'!B34/10)</f>
        <v>0.15587345453108672</v>
      </c>
      <c r="C42" s="11">
        <f>C41/('1'!C34/10)</f>
        <v>-6.1645560478274497</v>
      </c>
      <c r="D42" s="11">
        <f>D41/('1'!D34/10)</f>
        <v>0.35373987155225689</v>
      </c>
      <c r="E42" s="11">
        <f>E41/('1'!E34/10)</f>
        <v>2.2218440818289209</v>
      </c>
      <c r="F42" s="11">
        <f>F41/('1'!F34/10)</f>
        <v>1.8122267596926069</v>
      </c>
      <c r="G42" s="11">
        <f>G41/('1'!G34/10)</f>
        <v>8.747496504852019E-2</v>
      </c>
    </row>
    <row r="43" spans="1:7" x14ac:dyDescent="0.25">
      <c r="A43" s="18" t="s">
        <v>87</v>
      </c>
      <c r="B43" s="4">
        <f>'1'!B34/10</f>
        <v>60134338</v>
      </c>
      <c r="C43" s="4">
        <f>'1'!C34/10</f>
        <v>60134338</v>
      </c>
      <c r="D43" s="4">
        <f>'1'!D34/10</f>
        <v>120268676</v>
      </c>
      <c r="E43" s="4">
        <f>'1'!E34/10</f>
        <v>120268676</v>
      </c>
      <c r="F43" s="4">
        <f>'1'!F34/10</f>
        <v>120268676</v>
      </c>
      <c r="G43" s="4">
        <f>'1'!G34/10</f>
        <v>132295543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pane xSplit="1" ySplit="4" topLeftCell="F29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defaultRowHeight="15" x14ac:dyDescent="0.25"/>
  <cols>
    <col min="1" max="1" width="50" bestFit="1" customWidth="1"/>
    <col min="2" max="3" width="15" bestFit="1" customWidth="1"/>
    <col min="4" max="4" width="13.42578125" bestFit="1" customWidth="1"/>
    <col min="5" max="6" width="15" bestFit="1" customWidth="1"/>
    <col min="7" max="7" width="16.85546875" bestFit="1" customWidth="1"/>
  </cols>
  <sheetData>
    <row r="1" spans="1:7" x14ac:dyDescent="0.25">
      <c r="A1" s="1" t="s">
        <v>61</v>
      </c>
    </row>
    <row r="2" spans="1:7" s="8" customFormat="1" x14ac:dyDescent="0.25">
      <c r="A2" s="1" t="s">
        <v>105</v>
      </c>
      <c r="B2"/>
      <c r="C2"/>
      <c r="D2"/>
      <c r="E2"/>
      <c r="F2"/>
    </row>
    <row r="3" spans="1:7" s="8" customFormat="1" ht="15.75" x14ac:dyDescent="0.25">
      <c r="A3" t="s">
        <v>60</v>
      </c>
      <c r="B3"/>
      <c r="C3"/>
      <c r="D3"/>
      <c r="E3"/>
      <c r="F3"/>
      <c r="G3" s="19"/>
    </row>
    <row r="4" spans="1:7" x14ac:dyDescent="0.25">
      <c r="A4" s="8"/>
      <c r="B4" s="8">
        <v>2013</v>
      </c>
      <c r="C4" s="8">
        <v>2014</v>
      </c>
      <c r="D4" s="8">
        <v>2015</v>
      </c>
      <c r="E4" s="8">
        <v>2016</v>
      </c>
      <c r="F4" s="8">
        <v>2017</v>
      </c>
      <c r="G4" s="8">
        <v>2018</v>
      </c>
    </row>
    <row r="5" spans="1:7" x14ac:dyDescent="0.25">
      <c r="A5" s="17" t="s">
        <v>88</v>
      </c>
      <c r="B5" s="3"/>
      <c r="C5" s="3"/>
      <c r="D5" s="3"/>
      <c r="E5" s="3"/>
      <c r="F5" s="3"/>
      <c r="G5" s="3"/>
    </row>
    <row r="6" spans="1:7" x14ac:dyDescent="0.25">
      <c r="A6" s="14" t="s">
        <v>89</v>
      </c>
      <c r="B6" s="3"/>
      <c r="C6" s="3"/>
      <c r="D6" s="3"/>
      <c r="E6" s="3"/>
      <c r="F6" s="3"/>
      <c r="G6" s="3"/>
    </row>
    <row r="7" spans="1:7" x14ac:dyDescent="0.25">
      <c r="A7" t="s">
        <v>31</v>
      </c>
      <c r="B7" s="3">
        <v>939855312</v>
      </c>
      <c r="C7" s="3">
        <v>666608680</v>
      </c>
      <c r="D7" s="3">
        <v>575887662</v>
      </c>
      <c r="E7" s="3">
        <v>1193129445</v>
      </c>
      <c r="F7" s="3">
        <v>1035084327</v>
      </c>
      <c r="G7" s="3">
        <v>1084294189</v>
      </c>
    </row>
    <row r="8" spans="1:7" x14ac:dyDescent="0.25">
      <c r="A8" t="s">
        <v>32</v>
      </c>
      <c r="B8" s="3">
        <v>-776759189</v>
      </c>
      <c r="C8" s="3">
        <v>-642927435</v>
      </c>
      <c r="D8" s="3">
        <v>-451476115</v>
      </c>
      <c r="E8" s="3">
        <v>-725432417</v>
      </c>
      <c r="F8" s="3">
        <v>-694372488</v>
      </c>
      <c r="G8" s="3">
        <v>-829021917</v>
      </c>
    </row>
    <row r="9" spans="1:7" x14ac:dyDescent="0.25">
      <c r="A9" t="s">
        <v>33</v>
      </c>
      <c r="B9" s="3">
        <v>4696261</v>
      </c>
      <c r="C9" s="3">
        <v>3357148</v>
      </c>
      <c r="D9" s="3">
        <v>6303032</v>
      </c>
      <c r="E9" s="3">
        <v>13688940</v>
      </c>
      <c r="F9" s="3">
        <v>7706502</v>
      </c>
      <c r="G9" s="3">
        <v>7455233</v>
      </c>
    </row>
    <row r="10" spans="1:7" x14ac:dyDescent="0.25">
      <c r="A10" t="s">
        <v>34</v>
      </c>
      <c r="B10" s="3">
        <v>2064375</v>
      </c>
      <c r="C10" s="3">
        <v>375000</v>
      </c>
      <c r="D10" s="3">
        <v>375000</v>
      </c>
      <c r="E10" s="3">
        <v>375000</v>
      </c>
      <c r="F10" s="3">
        <v>1000000</v>
      </c>
      <c r="G10" s="3">
        <v>1200000</v>
      </c>
    </row>
    <row r="11" spans="1:7" x14ac:dyDescent="0.25">
      <c r="A11" t="s">
        <v>35</v>
      </c>
      <c r="B11" s="3">
        <v>0</v>
      </c>
      <c r="C11" s="3">
        <v>0</v>
      </c>
      <c r="D11" s="3">
        <v>-93022163</v>
      </c>
      <c r="E11" s="3">
        <v>22026195</v>
      </c>
      <c r="F11" s="3">
        <v>10696999</v>
      </c>
      <c r="G11" s="3">
        <v>28893425</v>
      </c>
    </row>
    <row r="12" spans="1:7" x14ac:dyDescent="0.25">
      <c r="A12" t="s">
        <v>36</v>
      </c>
      <c r="B12" s="3">
        <v>-85367748</v>
      </c>
      <c r="C12" s="3">
        <v>-82585956</v>
      </c>
      <c r="D12" s="3">
        <v>-3939921</v>
      </c>
      <c r="E12" s="3">
        <v>-172072422</v>
      </c>
      <c r="F12" s="3">
        <v>-115389332</v>
      </c>
      <c r="G12" s="3">
        <v>-125440576</v>
      </c>
    </row>
    <row r="13" spans="1:7" x14ac:dyDescent="0.25">
      <c r="A13" t="s">
        <v>37</v>
      </c>
      <c r="B13" s="3">
        <v>-3570296</v>
      </c>
      <c r="C13" s="3">
        <v>-3305427</v>
      </c>
      <c r="D13" s="3">
        <v>-14223980</v>
      </c>
      <c r="E13" s="3">
        <v>-6007076</v>
      </c>
      <c r="F13" s="3">
        <v>-3272981</v>
      </c>
      <c r="G13" s="3">
        <v>-3715346</v>
      </c>
    </row>
    <row r="14" spans="1:7" x14ac:dyDescent="0.25">
      <c r="A14" t="s">
        <v>38</v>
      </c>
      <c r="B14" s="3">
        <v>-60464647</v>
      </c>
      <c r="C14" s="3">
        <v>-38183521</v>
      </c>
      <c r="D14" s="3">
        <v>126670540</v>
      </c>
      <c r="E14" s="3">
        <v>-74018312</v>
      </c>
      <c r="F14" s="3">
        <v>-50521917</v>
      </c>
      <c r="G14" s="3">
        <v>-28662487</v>
      </c>
    </row>
    <row r="15" spans="1:7" x14ac:dyDescent="0.25">
      <c r="A15" t="s">
        <v>39</v>
      </c>
      <c r="B15" s="3">
        <v>-38803001</v>
      </c>
      <c r="C15" s="3">
        <v>66665076</v>
      </c>
      <c r="D15" s="3">
        <v>-49122239</v>
      </c>
      <c r="E15" s="3">
        <v>208151101</v>
      </c>
      <c r="F15" s="3">
        <v>153734107</v>
      </c>
      <c r="G15" s="3">
        <v>119853763</v>
      </c>
    </row>
    <row r="16" spans="1:7" x14ac:dyDescent="0.25">
      <c r="A16" t="s">
        <v>40</v>
      </c>
      <c r="B16" s="3">
        <v>-37482145</v>
      </c>
      <c r="C16" s="3">
        <v>-58277988</v>
      </c>
      <c r="D16" s="3"/>
      <c r="E16" s="3">
        <v>-71190493</v>
      </c>
      <c r="F16" s="3">
        <v>-36187866</v>
      </c>
      <c r="G16" s="3">
        <v>-34487283</v>
      </c>
    </row>
    <row r="17" spans="1:7" x14ac:dyDescent="0.25">
      <c r="A17" s="5"/>
      <c r="B17" s="4">
        <f t="shared" ref="B17:F17" si="0">SUM(B7:B16)</f>
        <v>-55831078</v>
      </c>
      <c r="C17" s="4">
        <f t="shared" si="0"/>
        <v>-88274423</v>
      </c>
      <c r="D17" s="4">
        <f t="shared" si="0"/>
        <v>97451816</v>
      </c>
      <c r="E17" s="4">
        <f>SUM(E7:E16)</f>
        <v>388649961</v>
      </c>
      <c r="F17" s="4">
        <f t="shared" si="0"/>
        <v>308477351</v>
      </c>
      <c r="G17" s="4">
        <f>SUM(G7:G16)-1</f>
        <v>220369000</v>
      </c>
    </row>
    <row r="18" spans="1:7" x14ac:dyDescent="0.25">
      <c r="A18" s="16" t="s">
        <v>90</v>
      </c>
      <c r="B18" s="3"/>
      <c r="C18" s="3"/>
      <c r="D18" s="3"/>
      <c r="E18" s="3"/>
      <c r="F18" s="3"/>
      <c r="G18" s="3"/>
    </row>
    <row r="19" spans="1:7" x14ac:dyDescent="0.25">
      <c r="A19" t="s">
        <v>41</v>
      </c>
      <c r="B19" s="3">
        <v>173122765</v>
      </c>
      <c r="C19" s="3">
        <v>72846358</v>
      </c>
      <c r="D19" s="3">
        <v>-37110861</v>
      </c>
      <c r="E19" s="3">
        <v>-19719699</v>
      </c>
      <c r="F19" s="3">
        <v>-80736223</v>
      </c>
      <c r="G19" s="3">
        <v>-68831267</v>
      </c>
    </row>
    <row r="20" spans="1:7" x14ac:dyDescent="0.25">
      <c r="A20" t="s">
        <v>42</v>
      </c>
      <c r="B20" s="3">
        <v>797573512</v>
      </c>
      <c r="C20" s="3">
        <v>598091060</v>
      </c>
      <c r="D20" s="3">
        <v>-331084020</v>
      </c>
      <c r="E20" s="3">
        <v>-3813120938</v>
      </c>
      <c r="F20" s="3">
        <v>-1444825398</v>
      </c>
      <c r="G20" s="3">
        <v>-28119078</v>
      </c>
    </row>
    <row r="21" spans="1:7" x14ac:dyDescent="0.25">
      <c r="A21" t="s">
        <v>43</v>
      </c>
      <c r="B21" s="3">
        <v>-118279538</v>
      </c>
      <c r="C21" s="3">
        <v>91725290</v>
      </c>
      <c r="D21" s="3">
        <v>-70668054</v>
      </c>
      <c r="E21" s="3">
        <v>-33881576</v>
      </c>
      <c r="F21" s="3">
        <v>20267622</v>
      </c>
      <c r="G21" s="3">
        <v>14530528</v>
      </c>
    </row>
    <row r="22" spans="1:7" x14ac:dyDescent="0.25">
      <c r="A22" t="s">
        <v>44</v>
      </c>
      <c r="B22" s="3">
        <v>212299929</v>
      </c>
      <c r="C22" s="3">
        <v>779865483</v>
      </c>
      <c r="D22" s="3">
        <v>173242338</v>
      </c>
      <c r="E22" s="3">
        <v>3471180192</v>
      </c>
      <c r="F22" s="3">
        <v>1086274272</v>
      </c>
      <c r="G22" s="3">
        <v>-478844583</v>
      </c>
    </row>
    <row r="23" spans="1:7" x14ac:dyDescent="0.25">
      <c r="A23" t="s">
        <v>54</v>
      </c>
      <c r="B23" s="3">
        <v>80000000</v>
      </c>
      <c r="C23" s="3"/>
      <c r="D23" s="3"/>
      <c r="E23" s="3"/>
      <c r="F23" s="3"/>
    </row>
    <row r="24" spans="1:7" x14ac:dyDescent="0.25">
      <c r="A24" t="s">
        <v>45</v>
      </c>
      <c r="B24" s="3">
        <v>64600664</v>
      </c>
      <c r="C24" s="3">
        <v>125698125</v>
      </c>
      <c r="D24" s="3">
        <v>-129689478</v>
      </c>
      <c r="E24" s="3">
        <v>50280552</v>
      </c>
      <c r="F24" s="3">
        <v>-57878317</v>
      </c>
      <c r="G24" s="3">
        <v>45490190</v>
      </c>
    </row>
    <row r="25" spans="1:7" x14ac:dyDescent="0.25">
      <c r="B25" s="4">
        <f t="shared" ref="B25:D25" si="1">SUM(B19:B24)</f>
        <v>1209317332</v>
      </c>
      <c r="C25" s="4">
        <f t="shared" si="1"/>
        <v>1668226316</v>
      </c>
      <c r="D25" s="4">
        <f t="shared" si="1"/>
        <v>-395310075</v>
      </c>
      <c r="E25" s="4">
        <f>SUM(E19:E24)</f>
        <v>-345261469</v>
      </c>
      <c r="F25" s="4">
        <f>SUM(F19:F24)</f>
        <v>-476898044</v>
      </c>
      <c r="G25" s="4">
        <f>SUM(G19:G24)</f>
        <v>-515774210</v>
      </c>
    </row>
    <row r="26" spans="1:7" x14ac:dyDescent="0.25">
      <c r="A26" s="1"/>
      <c r="B26" s="4">
        <f t="shared" ref="B26:D26" si="2">B17+B25</f>
        <v>1153486254</v>
      </c>
      <c r="C26" s="4">
        <f t="shared" si="2"/>
        <v>1579951893</v>
      </c>
      <c r="D26" s="4">
        <f t="shared" si="2"/>
        <v>-297858259</v>
      </c>
      <c r="E26" s="4">
        <f>E17+E25</f>
        <v>43388492</v>
      </c>
      <c r="F26" s="4">
        <f>F17+F25</f>
        <v>-168420693</v>
      </c>
      <c r="G26" s="4">
        <f>G17+G25</f>
        <v>-295405210</v>
      </c>
    </row>
    <row r="27" spans="1:7" x14ac:dyDescent="0.25">
      <c r="A27" s="17" t="s">
        <v>91</v>
      </c>
      <c r="B27" s="3"/>
      <c r="C27" s="3"/>
      <c r="D27" s="3"/>
      <c r="E27" s="3"/>
      <c r="F27" s="3"/>
      <c r="G27" s="3"/>
    </row>
    <row r="28" spans="1:7" x14ac:dyDescent="0.25">
      <c r="A28" s="2" t="s">
        <v>53</v>
      </c>
      <c r="B28" s="3"/>
      <c r="C28" s="3"/>
      <c r="D28" s="3"/>
      <c r="E28" s="3"/>
      <c r="F28" s="3">
        <v>493400</v>
      </c>
      <c r="G28" s="3">
        <v>41000</v>
      </c>
    </row>
    <row r="29" spans="1:7" x14ac:dyDescent="0.25">
      <c r="A29" s="2" t="s">
        <v>46</v>
      </c>
      <c r="B29" s="3">
        <v>133956928</v>
      </c>
      <c r="C29" s="3">
        <v>-33858545</v>
      </c>
      <c r="D29" s="3">
        <v>-2909176</v>
      </c>
      <c r="E29" s="3">
        <v>-7042377</v>
      </c>
      <c r="F29" s="3">
        <v>-4663155</v>
      </c>
      <c r="G29" s="3">
        <v>-2432475</v>
      </c>
    </row>
    <row r="30" spans="1:7" x14ac:dyDescent="0.25">
      <c r="A30" s="2" t="s">
        <v>55</v>
      </c>
      <c r="B30" s="3">
        <v>39000000</v>
      </c>
      <c r="C30" s="3"/>
      <c r="D30" s="3"/>
      <c r="E30" s="3"/>
      <c r="F30" s="3"/>
    </row>
    <row r="31" spans="1:7" x14ac:dyDescent="0.25">
      <c r="A31" s="2"/>
      <c r="B31" s="3"/>
      <c r="C31" s="3"/>
      <c r="D31" s="3"/>
      <c r="E31" s="3"/>
      <c r="F31" s="3"/>
    </row>
    <row r="32" spans="1:7" x14ac:dyDescent="0.25">
      <c r="A32" s="1"/>
      <c r="B32" s="3">
        <f t="shared" ref="B32:E32" si="3">SUM(B28:B30)</f>
        <v>172956928</v>
      </c>
      <c r="C32" s="3">
        <f t="shared" si="3"/>
        <v>-33858545</v>
      </c>
      <c r="D32" s="3">
        <f t="shared" si="3"/>
        <v>-2909176</v>
      </c>
      <c r="E32" s="3">
        <f t="shared" si="3"/>
        <v>-7042377</v>
      </c>
      <c r="F32" s="3">
        <f>SUM(F28:F30)</f>
        <v>-4169755</v>
      </c>
      <c r="G32" s="3">
        <f>SUM(G28:G30)</f>
        <v>-2391475</v>
      </c>
    </row>
    <row r="33" spans="1:7" x14ac:dyDescent="0.25">
      <c r="A33" s="17" t="s">
        <v>92</v>
      </c>
      <c r="B33" s="3"/>
      <c r="C33" s="3"/>
      <c r="D33" s="3"/>
      <c r="E33" s="3"/>
      <c r="F33" s="3"/>
    </row>
    <row r="34" spans="1:7" x14ac:dyDescent="0.25">
      <c r="A34" s="2" t="s">
        <v>48</v>
      </c>
      <c r="B34" s="3">
        <v>-1277096313</v>
      </c>
      <c r="C34" s="3">
        <v>-1508894042</v>
      </c>
      <c r="D34" s="3">
        <v>-458477339</v>
      </c>
      <c r="E34" s="3">
        <v>285481196</v>
      </c>
      <c r="F34" s="3">
        <v>57936434</v>
      </c>
      <c r="G34" s="3">
        <v>314917906</v>
      </c>
    </row>
    <row r="35" spans="1:7" x14ac:dyDescent="0.25">
      <c r="A35" s="2" t="s">
        <v>47</v>
      </c>
      <c r="B35" s="3">
        <v>2000</v>
      </c>
      <c r="C35" s="3"/>
      <c r="D35" s="3">
        <v>601343380</v>
      </c>
      <c r="E35" s="3">
        <v>0</v>
      </c>
      <c r="F35" s="3"/>
      <c r="G35" s="4"/>
    </row>
    <row r="36" spans="1:7" x14ac:dyDescent="0.25">
      <c r="A36" s="1"/>
      <c r="B36" s="4">
        <f t="shared" ref="B36:D36" si="4">SUM(B34:B35)</f>
        <v>-1277094313</v>
      </c>
      <c r="C36" s="4">
        <f t="shared" si="4"/>
        <v>-1508894042</v>
      </c>
      <c r="D36" s="4">
        <f t="shared" si="4"/>
        <v>142866041</v>
      </c>
      <c r="E36" s="4">
        <f>SUM(E34:E35)</f>
        <v>285481196</v>
      </c>
      <c r="F36" s="4">
        <f>SUM(F34:F35)</f>
        <v>57936434</v>
      </c>
      <c r="G36" s="4">
        <f>SUM(G34:G35)</f>
        <v>314917906</v>
      </c>
    </row>
    <row r="37" spans="1:7" x14ac:dyDescent="0.25">
      <c r="A37" s="17" t="s">
        <v>93</v>
      </c>
      <c r="B37" s="4">
        <f t="shared" ref="B37:F37" si="5">B26+B32+B36</f>
        <v>49348869</v>
      </c>
      <c r="C37" s="4">
        <f t="shared" si="5"/>
        <v>37199306</v>
      </c>
      <c r="D37" s="4">
        <f t="shared" si="5"/>
        <v>-157901394</v>
      </c>
      <c r="E37" s="4">
        <f t="shared" si="5"/>
        <v>321827311</v>
      </c>
      <c r="F37" s="4">
        <f t="shared" si="5"/>
        <v>-114654014</v>
      </c>
      <c r="G37" s="4">
        <f>G26+G32+G36</f>
        <v>17121221</v>
      </c>
    </row>
    <row r="38" spans="1:7" x14ac:dyDescent="0.25">
      <c r="A38" s="18" t="s">
        <v>94</v>
      </c>
      <c r="B38" s="3">
        <v>374392381</v>
      </c>
      <c r="C38" s="3">
        <v>423741251</v>
      </c>
      <c r="D38" s="3">
        <v>460940560</v>
      </c>
      <c r="E38" s="4">
        <v>303039166</v>
      </c>
      <c r="F38" s="3">
        <v>624866477</v>
      </c>
      <c r="G38" s="3">
        <v>510212462</v>
      </c>
    </row>
    <row r="39" spans="1:7" x14ac:dyDescent="0.25">
      <c r="A39" s="17" t="s">
        <v>95</v>
      </c>
      <c r="B39" s="4">
        <f t="shared" ref="B39:D39" si="6">SUM(B37:B38)</f>
        <v>423741250</v>
      </c>
      <c r="C39" s="4">
        <f>SUM(C37:C38)+3</f>
        <v>460940560</v>
      </c>
      <c r="D39" s="4">
        <f t="shared" si="6"/>
        <v>303039166</v>
      </c>
      <c r="E39" s="4">
        <f>SUM(E37:E38)</f>
        <v>624866477</v>
      </c>
      <c r="F39" s="4">
        <f>SUM(F37:F38)-1</f>
        <v>510212462</v>
      </c>
      <c r="G39" s="4">
        <f>SUM(G37:G38)</f>
        <v>527333683</v>
      </c>
    </row>
    <row r="40" spans="1:7" x14ac:dyDescent="0.25">
      <c r="A40" s="18" t="s">
        <v>96</v>
      </c>
      <c r="B40" s="10">
        <f>B26/('1'!B34/10)</f>
        <v>19.181823436719299</v>
      </c>
      <c r="C40" s="10">
        <f>C26/('1'!C34/10)</f>
        <v>26.273705598954127</v>
      </c>
      <c r="D40" s="10">
        <f>D26/('1'!D34/10)</f>
        <v>-2.4766071175507078</v>
      </c>
      <c r="E40" s="10">
        <f>E26/('1'!E34/10)</f>
        <v>0.36076303026733247</v>
      </c>
      <c r="F40" s="10">
        <f>F26/('1'!F34/10)</f>
        <v>-1.4003703923704955</v>
      </c>
      <c r="G40" s="10">
        <f>G26/('1'!G34/10)</f>
        <v>-2.2329188368802417</v>
      </c>
    </row>
    <row r="41" spans="1:7" x14ac:dyDescent="0.25">
      <c r="A41" s="17" t="s">
        <v>97</v>
      </c>
      <c r="B41" s="4">
        <f>'1'!B34/10</f>
        <v>60134338</v>
      </c>
      <c r="C41" s="4">
        <f>'1'!C34/10</f>
        <v>60134338</v>
      </c>
      <c r="D41" s="4">
        <f>'1'!D34/10</f>
        <v>120268676</v>
      </c>
      <c r="E41" s="4">
        <f>'1'!E34/10</f>
        <v>120268676</v>
      </c>
      <c r="F41" s="4">
        <f>'1'!F34/10</f>
        <v>120268676</v>
      </c>
      <c r="G41" s="4">
        <f>'1'!G34/10</f>
        <v>132295543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8" sqref="Q8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61</v>
      </c>
    </row>
    <row r="2" spans="1:7" x14ac:dyDescent="0.25">
      <c r="A2" s="1" t="s">
        <v>56</v>
      </c>
    </row>
    <row r="3" spans="1:7" x14ac:dyDescent="0.25">
      <c r="A3" t="s">
        <v>60</v>
      </c>
    </row>
    <row r="4" spans="1:7" x14ac:dyDescent="0.25">
      <c r="A4" s="8"/>
      <c r="B4" s="8">
        <v>2013</v>
      </c>
      <c r="C4" s="8">
        <v>2014</v>
      </c>
      <c r="D4" s="8">
        <v>2015</v>
      </c>
      <c r="E4" s="8">
        <v>2016</v>
      </c>
      <c r="F4" s="8">
        <v>2017</v>
      </c>
      <c r="G4" s="8"/>
    </row>
    <row r="5" spans="1:7" x14ac:dyDescent="0.25">
      <c r="A5" t="s">
        <v>98</v>
      </c>
      <c r="B5" s="9">
        <f>'2'!B6/'2'!B7</f>
        <v>0.15788676170678911</v>
      </c>
      <c r="C5" s="9">
        <f>'2'!C6/'2'!C7</f>
        <v>-1.3392578268409495E-2</v>
      </c>
      <c r="D5" s="9">
        <f>'2'!D6/'2'!D7</f>
        <v>0.24161578459883878</v>
      </c>
      <c r="E5" s="9">
        <f>'2'!E6/'2'!E7</f>
        <v>0.29426768576259976</v>
      </c>
      <c r="F5" s="9">
        <f>'2'!F6/'2'!F7</f>
        <v>0.27957351526801621</v>
      </c>
    </row>
    <row r="6" spans="1:7" x14ac:dyDescent="0.25">
      <c r="A6" t="s">
        <v>57</v>
      </c>
      <c r="B6" s="9">
        <f>'2'!B28/'2'!B14</f>
        <v>0.4247842861033963</v>
      </c>
      <c r="C6" s="9">
        <f>'2'!C28/'2'!C14</f>
        <v>-1.3534475267945723</v>
      </c>
      <c r="D6" s="9">
        <f>'2'!D28/'2'!D14</f>
        <v>0.3680433203156116</v>
      </c>
      <c r="E6" s="9">
        <f>'2'!E28/'2'!E14</f>
        <v>0.52979107507508694</v>
      </c>
      <c r="F6" s="9">
        <f>'2'!F28/'2'!F14</f>
        <v>0.62728039422992177</v>
      </c>
    </row>
    <row r="7" spans="1:7" x14ac:dyDescent="0.25">
      <c r="A7" t="s">
        <v>58</v>
      </c>
      <c r="B7" s="9">
        <f>'2'!B41/'2'!B14</f>
        <v>3.9102618409300127E-2</v>
      </c>
      <c r="C7" s="9">
        <f>'2'!C41/'2'!C14</f>
        <v>-6.0512739659558044</v>
      </c>
      <c r="D7" s="9">
        <f>'2'!D41/'2'!D14</f>
        <v>0.15709884134994895</v>
      </c>
      <c r="E7" s="9">
        <f>'2'!E41/'2'!E14</f>
        <v>0.45772378691403331</v>
      </c>
      <c r="F7" s="9">
        <f>'2'!F41/'2'!F14</f>
        <v>0.47108238664365215</v>
      </c>
    </row>
    <row r="8" spans="1:7" x14ac:dyDescent="0.25">
      <c r="A8" t="s">
        <v>99</v>
      </c>
      <c r="B8" s="9">
        <f>'2'!B41/'1'!B23</f>
        <v>1.3417450342714107E-3</v>
      </c>
      <c r="C8" s="9">
        <f>'2'!C41/'1'!C23</f>
        <v>-5.9594255738255907E-2</v>
      </c>
      <c r="D8" s="9">
        <f>'2'!D41/'1'!D23</f>
        <v>6.6831403125634002E-3</v>
      </c>
      <c r="E8" s="9">
        <f>'2'!E41/'1'!E23</f>
        <v>2.5702817483589428E-2</v>
      </c>
      <c r="F8" s="9">
        <f>'2'!F41/'1'!F23</f>
        <v>1.8442650590448938E-2</v>
      </c>
    </row>
    <row r="9" spans="1:7" x14ac:dyDescent="0.25">
      <c r="A9" t="s">
        <v>100</v>
      </c>
      <c r="B9" s="9">
        <f>'2'!B41/'1'!B38</f>
        <v>1.527501384355864E-2</v>
      </c>
      <c r="C9" s="9">
        <f>'2'!C41/'1'!C38</f>
        <v>-1.5259126102962906</v>
      </c>
      <c r="D9" s="9">
        <f>'2'!D41/'1'!D38</f>
        <v>4.7973208612494059E-2</v>
      </c>
      <c r="E9" s="9">
        <f>'2'!E41/'1'!E38</f>
        <v>0.23154969733421527</v>
      </c>
      <c r="F9" s="9">
        <f>'2'!F41/'1'!F38</f>
        <v>0.15130255095125894</v>
      </c>
    </row>
    <row r="10" spans="1:7" x14ac:dyDescent="0.25">
      <c r="A10" t="s">
        <v>59</v>
      </c>
      <c r="C10" s="12">
        <v>5.8500000000000003E-2</v>
      </c>
      <c r="D10" s="12">
        <v>0.1845</v>
      </c>
      <c r="E10" s="12">
        <v>0.1666</v>
      </c>
      <c r="F10" s="12">
        <v>0.19339999999999999</v>
      </c>
    </row>
    <row r="11" spans="1:7" x14ac:dyDescent="0.25">
      <c r="A11" t="s">
        <v>101</v>
      </c>
      <c r="B11" s="12">
        <v>0.16589999999999999</v>
      </c>
      <c r="C11" s="12">
        <v>0.3286</v>
      </c>
      <c r="D11" s="12">
        <v>0.21729999999999999</v>
      </c>
      <c r="E11" s="12">
        <v>0.12</v>
      </c>
      <c r="F11" s="12">
        <v>9.9199999999999997E-2</v>
      </c>
    </row>
    <row r="12" spans="1:7" x14ac:dyDescent="0.25">
      <c r="A12" t="s">
        <v>102</v>
      </c>
      <c r="B12" s="9">
        <f>'1'!B19/'1'!B30</f>
        <v>2.4230285831446445</v>
      </c>
      <c r="C12" s="12">
        <v>1.5465</v>
      </c>
      <c r="D12" s="12">
        <v>1.5263</v>
      </c>
      <c r="E12" s="12">
        <v>1.3032999999999999</v>
      </c>
      <c r="F12" s="12">
        <v>1.298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2018-06-03T06:27:37Z</dcterms:created>
  <dcterms:modified xsi:type="dcterms:W3CDTF">2020-04-13T06:47:31Z</dcterms:modified>
</cp:coreProperties>
</file>