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Fuel &amp; Power\A\"/>
    </mc:Choice>
  </mc:AlternateContent>
  <bookViews>
    <workbookView xWindow="0" yWindow="0" windowWidth="9705" windowHeight="7425" activeTab="2"/>
  </bookViews>
  <sheets>
    <sheet name="1" sheetId="1" r:id="rId1"/>
    <sheet name="2" sheetId="4" r:id="rId2"/>
    <sheet name="3" sheetId="5" r:id="rId3"/>
    <sheet name="Ratio" sheetId="6" r:id="rId4"/>
  </sheets>
  <definedNames>
    <definedName name="companyFinancialStatements.html?exchangeCode_DSE_stockSymbol_MJLBD_companyId_285" localSheetId="0">'1'!$A$1:$F$59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2" i="5" l="1"/>
  <c r="F62" i="5"/>
  <c r="G62" i="5"/>
  <c r="H62" i="5"/>
  <c r="I62" i="5"/>
  <c r="C62" i="5"/>
  <c r="C34" i="4"/>
  <c r="D34" i="4"/>
  <c r="E34" i="4"/>
  <c r="F34" i="4"/>
  <c r="G34" i="4"/>
  <c r="H34" i="4"/>
  <c r="I34" i="4"/>
  <c r="C28" i="4"/>
  <c r="D28" i="4"/>
  <c r="E28" i="4"/>
  <c r="E17" i="4"/>
  <c r="E21" i="4" s="1"/>
  <c r="E26" i="4" s="1"/>
  <c r="E32" i="4" s="1"/>
  <c r="C9" i="4"/>
  <c r="C17" i="4" s="1"/>
  <c r="C21" i="4" s="1"/>
  <c r="C26" i="4" s="1"/>
  <c r="D9" i="4"/>
  <c r="D17" i="4" s="1"/>
  <c r="D21" i="4" s="1"/>
  <c r="D26" i="4" s="1"/>
  <c r="E9" i="4"/>
  <c r="C13" i="1"/>
  <c r="I63" i="1"/>
  <c r="I55" i="1"/>
  <c r="I36" i="1"/>
  <c r="C32" i="4" l="1"/>
  <c r="D32" i="4"/>
  <c r="D4" i="5"/>
  <c r="E4" i="5" s="1"/>
  <c r="F4" i="5" s="1"/>
  <c r="G4" i="5" s="1"/>
  <c r="H4" i="5" s="1"/>
  <c r="I4" i="5" s="1"/>
  <c r="E4" i="4"/>
  <c r="F4" i="4" s="1"/>
  <c r="G4" i="4" s="1"/>
  <c r="H4" i="4" s="1"/>
  <c r="I4" i="4" s="1"/>
  <c r="D4" i="4"/>
  <c r="I55" i="5"/>
  <c r="F60" i="5"/>
  <c r="G60" i="5"/>
  <c r="H60" i="5"/>
  <c r="I70" i="1"/>
  <c r="I69" i="1"/>
  <c r="I24" i="1"/>
  <c r="I13" i="1"/>
  <c r="I56" i="1" l="1"/>
  <c r="I67" i="1" s="1"/>
  <c r="I25" i="1"/>
  <c r="C36" i="5"/>
  <c r="D36" i="5"/>
  <c r="E36" i="5"/>
  <c r="F36" i="5"/>
  <c r="G36" i="5"/>
  <c r="H36" i="5"/>
  <c r="I36" i="5"/>
  <c r="I57" i="5"/>
  <c r="I60" i="5" s="1"/>
  <c r="I18" i="5"/>
  <c r="I28" i="4"/>
  <c r="I9" i="4"/>
  <c r="I17" i="4" s="1"/>
  <c r="I21" i="4" s="1"/>
  <c r="I26" i="4" s="1"/>
  <c r="I32" i="4" s="1"/>
  <c r="G10" i="6" l="1"/>
  <c r="G11" i="6"/>
  <c r="H55" i="1"/>
  <c r="H70" i="1"/>
  <c r="H63" i="1"/>
  <c r="G12" i="6" s="1"/>
  <c r="H36" i="1"/>
  <c r="H24" i="1"/>
  <c r="G9" i="6" s="1"/>
  <c r="H13" i="1"/>
  <c r="H69" i="1" l="1"/>
  <c r="G8" i="6"/>
  <c r="G7" i="6"/>
  <c r="H56" i="1"/>
  <c r="H67" i="1" s="1"/>
  <c r="H25" i="1"/>
  <c r="G6" i="6" s="1"/>
  <c r="G24" i="1" l="1"/>
  <c r="C70" i="1" l="1"/>
  <c r="D70" i="1"/>
  <c r="E70" i="1"/>
  <c r="F70" i="1"/>
  <c r="G70" i="1"/>
  <c r="B70" i="1"/>
  <c r="F9" i="4" l="1"/>
  <c r="G9" i="4"/>
  <c r="G17" i="4" s="1"/>
  <c r="H28" i="4"/>
  <c r="H55" i="5"/>
  <c r="H18" i="5"/>
  <c r="F17" i="4" l="1"/>
  <c r="F21" i="4" s="1"/>
  <c r="D11" i="6" s="1"/>
  <c r="H57" i="5"/>
  <c r="H9" i="4"/>
  <c r="G55" i="1"/>
  <c r="F9" i="6" s="1"/>
  <c r="G36" i="1"/>
  <c r="G63" i="1"/>
  <c r="G69" i="1" l="1"/>
  <c r="F8" i="6"/>
  <c r="C11" i="6"/>
  <c r="H17" i="4"/>
  <c r="H21" i="4" s="1"/>
  <c r="G56" i="1"/>
  <c r="G67" i="1" s="1"/>
  <c r="G13" i="1"/>
  <c r="G25" i="1" s="1"/>
  <c r="C10" i="6" l="1"/>
  <c r="H26" i="4"/>
  <c r="H32" i="4" s="1"/>
  <c r="F11" i="6"/>
  <c r="F10" i="6" l="1"/>
  <c r="F12" i="6"/>
  <c r="F7" i="6"/>
  <c r="F6" i="6"/>
  <c r="D55" i="5"/>
  <c r="E55" i="5"/>
  <c r="F55" i="5"/>
  <c r="G55" i="5"/>
  <c r="C55" i="5"/>
  <c r="D18" i="5"/>
  <c r="E18" i="5"/>
  <c r="F18" i="5"/>
  <c r="G18" i="5"/>
  <c r="C18" i="5"/>
  <c r="C57" i="5" l="1"/>
  <c r="C60" i="5" s="1"/>
  <c r="F57" i="5"/>
  <c r="G57" i="5"/>
  <c r="D57" i="5"/>
  <c r="D60" i="5" s="1"/>
  <c r="E57" i="5"/>
  <c r="E60" i="5" s="1"/>
  <c r="B11" i="6"/>
  <c r="G21" i="4"/>
  <c r="E11" i="6" s="1"/>
  <c r="F26" i="4" l="1"/>
  <c r="G26" i="4"/>
  <c r="F28" i="4"/>
  <c r="G28" i="4"/>
  <c r="F55" i="1"/>
  <c r="F36" i="1"/>
  <c r="E63" i="1"/>
  <c r="D8" i="6" s="1"/>
  <c r="F63" i="1"/>
  <c r="E8" i="6" s="1"/>
  <c r="E24" i="1"/>
  <c r="F24" i="1"/>
  <c r="E36" i="1"/>
  <c r="C24" i="1"/>
  <c r="D24" i="1"/>
  <c r="D13" i="1"/>
  <c r="E13" i="1"/>
  <c r="F13" i="1"/>
  <c r="B63" i="1"/>
  <c r="B69" i="1" s="1"/>
  <c r="C55" i="1"/>
  <c r="D55" i="1"/>
  <c r="E55" i="1"/>
  <c r="C36" i="1"/>
  <c r="D36" i="1"/>
  <c r="C63" i="1"/>
  <c r="D63" i="1"/>
  <c r="B36" i="1"/>
  <c r="B24" i="1"/>
  <c r="B13" i="1"/>
  <c r="C9" i="6" l="1"/>
  <c r="C8" i="6"/>
  <c r="C7" i="6"/>
  <c r="C12" i="6"/>
  <c r="D9" i="6"/>
  <c r="E9" i="6"/>
  <c r="C25" i="1"/>
  <c r="G32" i="4"/>
  <c r="F32" i="4"/>
  <c r="B25" i="1"/>
  <c r="D69" i="1"/>
  <c r="E69" i="1"/>
  <c r="C69" i="1"/>
  <c r="B8" i="6"/>
  <c r="B9" i="6"/>
  <c r="F69" i="1"/>
  <c r="F56" i="1"/>
  <c r="F67" i="1" s="1"/>
  <c r="D56" i="1"/>
  <c r="D67" i="1" s="1"/>
  <c r="B67" i="1"/>
  <c r="F25" i="1"/>
  <c r="E56" i="1"/>
  <c r="E67" i="1" s="1"/>
  <c r="E25" i="1"/>
  <c r="D25" i="1"/>
  <c r="C6" i="6" s="1"/>
  <c r="C56" i="1"/>
  <c r="C67" i="1" s="1"/>
  <c r="D7" i="6" l="1"/>
  <c r="D6" i="6"/>
  <c r="D10" i="6"/>
  <c r="D12" i="6"/>
  <c r="E10" i="6"/>
  <c r="E12" i="6"/>
  <c r="E7" i="6"/>
  <c r="E6" i="6"/>
  <c r="B10" i="6"/>
  <c r="B7" i="6"/>
  <c r="B12" i="6"/>
  <c r="B6" i="6"/>
</calcChain>
</file>

<file path=xl/connections.xml><?xml version="1.0" encoding="utf-8"?>
<connections xmlns="http://schemas.openxmlformats.org/spreadsheetml/2006/main">
  <connection id="1" name="Connection" type="4" refreshedVersion="5" background="1" saveData="1">
    <webPr sourceData="1" parsePre="1" consecutive="1" xl2000="1" url="http://lankabd.com/services/iframes/v1/en/MJLBD/companyFinancialStatements.html?exchangeCode=DSE&amp;stockSymbol=MJLBD&amp;companyId=285" htmlTables="1">
      <tables count="1">
        <x v="4"/>
      </tables>
    </webPr>
  </connection>
</connections>
</file>

<file path=xl/sharedStrings.xml><?xml version="1.0" encoding="utf-8"?>
<sst xmlns="http://schemas.openxmlformats.org/spreadsheetml/2006/main" count="161" uniqueCount="139">
  <si>
    <t>--</t>
  </si>
  <si>
    <t>AS AT YEAR END</t>
  </si>
  <si>
    <t>-</t>
  </si>
  <si>
    <t>Investments</t>
  </si>
  <si>
    <t>Unclaimed Dividend</t>
  </si>
  <si>
    <t>Fixed Assets (less accumulated deprec.</t>
  </si>
  <si>
    <t>Intangible Assets</t>
  </si>
  <si>
    <t>Investments in Subsidiaries</t>
  </si>
  <si>
    <t>Capital Work in Progress</t>
  </si>
  <si>
    <t>Investment in Bond &amp; Shares</t>
  </si>
  <si>
    <t>Deferred Income Tax</t>
  </si>
  <si>
    <t>Inventory</t>
  </si>
  <si>
    <t>Trade &amp; Other Receivables</t>
  </si>
  <si>
    <t>Advance, Deposits &amp; Prepayments</t>
  </si>
  <si>
    <t>Cash &amp; Cash Equivalents</t>
  </si>
  <si>
    <t>Advance Income Tax</t>
  </si>
  <si>
    <t>Inter Company Receivable</t>
  </si>
  <si>
    <t>Stated Capital</t>
  </si>
  <si>
    <t>Share Premium</t>
  </si>
  <si>
    <t>Retained Earnings</t>
  </si>
  <si>
    <t>Share Money Deposit</t>
  </si>
  <si>
    <t>Interest Bearing Borrowings</t>
  </si>
  <si>
    <t>Long Term Loan From DESA</t>
  </si>
  <si>
    <t>Long Term Provision</t>
  </si>
  <si>
    <t>Deferred Tax Liabilities</t>
  </si>
  <si>
    <t>Obligation Under Financial Lease- Lon.</t>
  </si>
  <si>
    <t>Trade &amp; Other Payables</t>
  </si>
  <si>
    <t>Short Term Loans</t>
  </si>
  <si>
    <t>Current Portion of Interest Bearing B.</t>
  </si>
  <si>
    <t>Current Portion of Finance Lease</t>
  </si>
  <si>
    <t>Dividend Payable</t>
  </si>
  <si>
    <t>Other Finance</t>
  </si>
  <si>
    <t>Other Creditors and Accruals</t>
  </si>
  <si>
    <t>Overdraft</t>
  </si>
  <si>
    <t>Provision for Taxation</t>
  </si>
  <si>
    <t>Liabilities for Expenses</t>
  </si>
  <si>
    <t>STATEMENT OF PROFIT &amp; LOSS</t>
  </si>
  <si>
    <t>Operational Gain</t>
  </si>
  <si>
    <t>Selling &amp; Distribution Expenses</t>
  </si>
  <si>
    <t>Administrative &amp; Other Cost</t>
  </si>
  <si>
    <t>Financial Charges</t>
  </si>
  <si>
    <t>Other Operating Income</t>
  </si>
  <si>
    <t>Employee Benefits Expenses</t>
  </si>
  <si>
    <t>Interest Expenses</t>
  </si>
  <si>
    <t>Other Revenues and Profits</t>
  </si>
  <si>
    <t>Current Tax</t>
  </si>
  <si>
    <t>Deferred Tax</t>
  </si>
  <si>
    <t>Income Tax Paid</t>
  </si>
  <si>
    <t>Mobil Jamuna Lubricants Limited</t>
  </si>
  <si>
    <t>Net Cash Paid/Received from Customers</t>
  </si>
  <si>
    <t>Other Business Income</t>
  </si>
  <si>
    <t>Net Profit Before Tax as Per Profit &amp;.</t>
  </si>
  <si>
    <t>Payments for Supply of Goods, Service.</t>
  </si>
  <si>
    <t>Payment for Employee Expense</t>
  </si>
  <si>
    <t>Payment for Administrative &amp; Other Ex.</t>
  </si>
  <si>
    <t>Financial Expenses</t>
  </si>
  <si>
    <t>Payment for Govt. Duty, VAT &amp; Tax</t>
  </si>
  <si>
    <t>Changes in Working Capital</t>
  </si>
  <si>
    <t>Addition to Property, Plant and Equip.</t>
  </si>
  <si>
    <t>Adjustment of Fixed Assets</t>
  </si>
  <si>
    <t>Acquisition of Stores &amp; Equipment</t>
  </si>
  <si>
    <t>Capital Work In Progress</t>
  </si>
  <si>
    <t>Acquisition of Software</t>
  </si>
  <si>
    <t>Proceeds from Sale of Assets</t>
  </si>
  <si>
    <t>Advance against Land</t>
  </si>
  <si>
    <t>Investment In Shares</t>
  </si>
  <si>
    <t>Investment In Subsidiary</t>
  </si>
  <si>
    <t>Encashment of FDR/(Investment In FDR)</t>
  </si>
  <si>
    <t>Interest Received</t>
  </si>
  <si>
    <t>Financial Income Received</t>
  </si>
  <si>
    <t>Other Current Liabilities</t>
  </si>
  <si>
    <t>Share Capital</t>
  </si>
  <si>
    <t>Repayment for Redeemable Preference S.</t>
  </si>
  <si>
    <t>Share Money Deposit/ Received</t>
  </si>
  <si>
    <t>Term Loan</t>
  </si>
  <si>
    <t>Short Term Loan</t>
  </si>
  <si>
    <t>Payment to Term Loan</t>
  </si>
  <si>
    <t>Bank Overdraft</t>
  </si>
  <si>
    <t>Income Tax Paid (Tax on Share Premium.</t>
  </si>
  <si>
    <t>Dividend Paid</t>
  </si>
  <si>
    <t>Proceeds from Project Loan</t>
  </si>
  <si>
    <t>Paid Up Capital from Rights Issue</t>
  </si>
  <si>
    <t>Over Subscription</t>
  </si>
  <si>
    <t>Debt to Equity</t>
  </si>
  <si>
    <t>Current Ratio</t>
  </si>
  <si>
    <t>Operating Margin</t>
  </si>
  <si>
    <t>Investment in Bond and shares</t>
  </si>
  <si>
    <t>Advance lease rental agianst cylinder-Net off current maturity</t>
  </si>
  <si>
    <t>Long term loan</t>
  </si>
  <si>
    <t>Advance lease rental agianst cylinder-current matuirty</t>
  </si>
  <si>
    <t>Trade creditors</t>
  </si>
  <si>
    <t>Subscription money payable</t>
  </si>
  <si>
    <t>Other liabiliites</t>
  </si>
  <si>
    <t>Other Income</t>
  </si>
  <si>
    <t>Net Cash (Paid)/Received from Suppliers</t>
  </si>
  <si>
    <t>Inter-company payment</t>
  </si>
  <si>
    <t>Balance Sheet</t>
  </si>
  <si>
    <t>As at year end</t>
  </si>
  <si>
    <t>Assets</t>
  </si>
  <si>
    <t>Non Current Assets</t>
  </si>
  <si>
    <t>Current Assets</t>
  </si>
  <si>
    <t>Liabilities and Capital</t>
  </si>
  <si>
    <t>Liabilities</t>
  </si>
  <si>
    <t>Non Current Liabilities</t>
  </si>
  <si>
    <t>Current Liabilities</t>
  </si>
  <si>
    <t>Shareholders’ Equity</t>
  </si>
  <si>
    <t>Non-controlling interest</t>
  </si>
  <si>
    <t>Net assets value per share</t>
  </si>
  <si>
    <t>Shares to calculate NAVPS</t>
  </si>
  <si>
    <t>Net Revenues</t>
  </si>
  <si>
    <t>Cost of goods sold</t>
  </si>
  <si>
    <t>Gross Profit</t>
  </si>
  <si>
    <t>Operating Income/(Expenses)</t>
  </si>
  <si>
    <t>Operating Profit</t>
  </si>
  <si>
    <t>Non-Operating Income/(Expenses)</t>
  </si>
  <si>
    <t>Profit Before contribution to WPPF</t>
  </si>
  <si>
    <t>Profit Before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</si>
  <si>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</si>
  <si>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</si>
  <si>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</si>
  <si>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</si>
  <si>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</si>
  <si>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</si>
  <si>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</si>
  <si>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</si>
  <si>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</si>
  <si>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</si>
  <si>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</si>
  <si>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</si>
  <si>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Ratios</t>
  </si>
  <si>
    <t>Return on Asset (ROA)</t>
  </si>
  <si>
    <t>Return on Equity (ROE)</t>
  </si>
  <si>
    <t>Net Margin</t>
  </si>
  <si>
    <t>Return on Invested Capital (ROIC)</t>
  </si>
  <si>
    <t>Effects of currency translation</t>
  </si>
  <si>
    <t>June</t>
  </si>
  <si>
    <t>December</t>
  </si>
  <si>
    <t>dec</t>
  </si>
  <si>
    <t>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</si>
</sst>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4" fontId="0" fillId="0" borderId="0" xfId="0" applyNumberFormat="1"/>
    <xf numFmtId="0" fontId="0" fillId="0" borderId="0" xfId="0" applyFill="1"/>
    <xf numFmtId="0" fontId="3" fillId="0" borderId="0" xfId="0" applyFont="1"/>
    <xf numFmtId="0" fontId="2" fillId="0" borderId="0" xfId="0" applyFont="1"/>
    <xf numFmtId="3" fontId="2" fillId="0" borderId="0" xfId="0" applyNumberFormat="1" applyFont="1"/>
    <xf numFmtId="3" fontId="2" fillId="0" borderId="0" xfId="0" applyNumberFormat="1" applyFont="1" applyFill="1"/>
    <xf numFmtId="3" fontId="0" fillId="0" borderId="0" xfId="0" applyNumberFormat="1" applyFont="1" applyFill="1"/>
    <xf numFmtId="0" fontId="0" fillId="0" borderId="0" xfId="0" applyFont="1"/>
    <xf numFmtId="3" fontId="0" fillId="0" borderId="0" xfId="0" applyNumberFormat="1" applyFont="1"/>
    <xf numFmtId="0" fontId="2" fillId="0" borderId="0" xfId="0" applyFont="1" applyFill="1"/>
    <xf numFmtId="10" fontId="0" fillId="0" borderId="0" xfId="1" applyNumberFormat="1" applyFont="1"/>
    <xf numFmtId="0" fontId="0" fillId="0" borderId="0" xfId="0" applyBorder="1"/>
    <xf numFmtId="0" fontId="4" fillId="0" borderId="0" xfId="0" applyFont="1"/>
    <xf numFmtId="0" fontId="3" fillId="0" borderId="0" xfId="0" applyFont="1" applyFill="1"/>
    <xf numFmtId="0" fontId="3" fillId="0" borderId="0" xfId="0" applyFont="1" applyFill="1" applyBorder="1"/>
    <xf numFmtId="0" fontId="0" fillId="0" borderId="0" xfId="0" applyFill="1" applyBorder="1"/>
    <xf numFmtId="15" fontId="3" fillId="0" borderId="0" xfId="0" applyNumberFormat="1" applyFont="1" applyFill="1" applyBorder="1"/>
    <xf numFmtId="3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3" fontId="0" fillId="0" borderId="0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right"/>
    </xf>
    <xf numFmtId="0" fontId="0" fillId="0" borderId="0" xfId="0" applyAlignment="1">
      <alignment vertical="top"/>
    </xf>
    <xf numFmtId="0" fontId="6" fillId="0" borderId="0" xfId="0" applyFont="1"/>
    <xf numFmtId="2" fontId="2" fillId="0" borderId="0" xfId="0" applyNumberFormat="1" applyFont="1"/>
    <xf numFmtId="3" fontId="2" fillId="0" borderId="0" xfId="0" applyNumberFormat="1" applyFont="1" applyFill="1" applyBorder="1"/>
    <xf numFmtId="3" fontId="2" fillId="0" borderId="0" xfId="0" applyNumberFormat="1" applyFont="1" applyBorder="1"/>
    <xf numFmtId="2" fontId="0" fillId="0" borderId="0" xfId="0" applyNumberFormat="1"/>
    <xf numFmtId="41" fontId="2" fillId="0" borderId="0" xfId="0" applyNumberFormat="1" applyFont="1"/>
    <xf numFmtId="41" fontId="2" fillId="0" borderId="0" xfId="0" applyNumberFormat="1" applyFont="1" applyFill="1"/>
    <xf numFmtId="41" fontId="0" fillId="0" borderId="0" xfId="0" applyNumberFormat="1"/>
    <xf numFmtId="41" fontId="0" fillId="0" borderId="0" xfId="0" applyNumberFormat="1" applyFont="1" applyFill="1"/>
    <xf numFmtId="41" fontId="0" fillId="0" borderId="0" xfId="0" applyNumberFormat="1" applyAlignment="1">
      <alignment horizontal="center" vertical="center"/>
    </xf>
    <xf numFmtId="41" fontId="0" fillId="0" borderId="0" xfId="0" applyNumberFormat="1" applyFill="1"/>
    <xf numFmtId="41" fontId="0" fillId="0" borderId="0" xfId="0" applyNumberFormat="1" applyAlignment="1">
      <alignment horizontal="right"/>
    </xf>
    <xf numFmtId="41" fontId="0" fillId="0" borderId="0" xfId="0" applyNumberFormat="1" applyFont="1"/>
    <xf numFmtId="41" fontId="0" fillId="0" borderId="0" xfId="0" applyNumberFormat="1" applyFont="1" applyAlignment="1">
      <alignment horizontal="right"/>
    </xf>
    <xf numFmtId="41" fontId="2" fillId="0" borderId="0" xfId="0" applyNumberFormat="1" applyFont="1" applyAlignment="1">
      <alignment horizontal="right"/>
    </xf>
    <xf numFmtId="41" fontId="0" fillId="0" borderId="0" xfId="0" applyNumberFormat="1" applyAlignment="1">
      <alignment horizontal="center"/>
    </xf>
    <xf numFmtId="41" fontId="2" fillId="0" borderId="0" xfId="0" applyNumberFormat="1" applyFont="1" applyAlignment="1">
      <alignment horizontal="right" vertical="center"/>
    </xf>
    <xf numFmtId="43" fontId="0" fillId="0" borderId="0" xfId="0" applyNumberFormat="1" applyAlignment="1">
      <alignment horizontal="center" vertical="center"/>
    </xf>
    <xf numFmtId="43" fontId="2" fillId="0" borderId="0" xfId="0" applyNumberFormat="1" applyFont="1" applyFill="1"/>
    <xf numFmtId="43" fontId="0" fillId="0" borderId="0" xfId="0" applyNumberFormat="1"/>
    <xf numFmtId="41" fontId="0" fillId="0" borderId="0" xfId="0" applyNumberFormat="1" applyFill="1" applyBorder="1" applyAlignment="1">
      <alignment horizontal="right"/>
    </xf>
    <xf numFmtId="41" fontId="0" fillId="0" borderId="0" xfId="0" applyNumberFormat="1" applyFill="1" applyBorder="1"/>
    <xf numFmtId="41" fontId="0" fillId="0" borderId="0" xfId="0" applyNumberFormat="1" applyFont="1" applyFill="1" applyBorder="1" applyAlignment="1">
      <alignment horizontal="right"/>
    </xf>
    <xf numFmtId="41" fontId="2" fillId="0" borderId="0" xfId="0" applyNumberFormat="1" applyFont="1" applyFill="1" applyBorder="1" applyAlignment="1">
      <alignment horizontal="right"/>
    </xf>
    <xf numFmtId="41" fontId="2" fillId="0" borderId="0" xfId="0" applyNumberFormat="1" applyFont="1" applyFill="1" applyAlignment="1">
      <alignment horizontal="right"/>
    </xf>
    <xf numFmtId="41" fontId="2" fillId="0" borderId="0" xfId="0" applyNumberFormat="1" applyFont="1" applyFill="1" applyBorder="1"/>
    <xf numFmtId="43" fontId="2" fillId="0" borderId="0" xfId="0" applyNumberFormat="1" applyFont="1" applyFill="1" applyBorder="1" applyAlignment="1">
      <alignment horizontal="right"/>
    </xf>
    <xf numFmtId="43" fontId="0" fillId="0" borderId="0" xfId="0" applyNumberFormat="1" applyFill="1" applyBorder="1" applyAlignment="1">
      <alignment horizontal="right"/>
    </xf>
    <xf numFmtId="43" fontId="0" fillId="0" borderId="0" xfId="0" applyNumberFormat="1" applyFill="1" applyBorder="1"/>
    <xf numFmtId="41" fontId="0" fillId="0" borderId="0" xfId="0" applyNumberFormat="1" applyBorder="1"/>
    <xf numFmtId="41" fontId="2" fillId="0" borderId="2" xfId="0" applyNumberFormat="1" applyFont="1" applyBorder="1"/>
    <xf numFmtId="41" fontId="2" fillId="0" borderId="2" xfId="0" applyNumberFormat="1" applyFont="1" applyFill="1" applyBorder="1"/>
    <xf numFmtId="41" fontId="6" fillId="0" borderId="0" xfId="0" applyNumberFormat="1" applyFont="1"/>
    <xf numFmtId="41" fontId="2" fillId="0" borderId="3" xfId="0" applyNumberFormat="1" applyFont="1" applyBorder="1"/>
    <xf numFmtId="41" fontId="2" fillId="0" borderId="1" xfId="0" applyNumberFormat="1" applyFont="1" applyBorder="1"/>
    <xf numFmtId="41" fontId="2" fillId="0" borderId="4" xfId="0" applyNumberFormat="1" applyFont="1" applyFill="1" applyBorder="1"/>
    <xf numFmtId="4" fontId="7" fillId="0" borderId="0" xfId="0" applyNumberFormat="1" applyFont="1"/>
    <xf numFmtId="41" fontId="0" fillId="0" borderId="0" xfId="0" applyNumberFormat="1" applyFont="1" applyFill="1" applyBorder="1"/>
    <xf numFmtId="0" fontId="2" fillId="0" borderId="5" xfId="0" applyFont="1" applyBorder="1" applyAlignment="1">
      <alignment horizontal="left"/>
    </xf>
    <xf numFmtId="0" fontId="8" fillId="0" borderId="0" xfId="0" applyFont="1"/>
    <xf numFmtId="0" fontId="3" fillId="0" borderId="5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2" fillId="0" borderId="5" xfId="0" applyFont="1" applyBorder="1"/>
    <xf numFmtId="0" fontId="2" fillId="0" borderId="2" xfId="0" applyFont="1" applyBorder="1"/>
    <xf numFmtId="0" fontId="5" fillId="0" borderId="0" xfId="0" applyFont="1" applyBorder="1"/>
    <xf numFmtId="0" fontId="6" fillId="0" borderId="0" xfId="0" applyFont="1" applyBorder="1"/>
    <xf numFmtId="41" fontId="0" fillId="0" borderId="2" xfId="0" applyNumberFormat="1" applyFont="1" applyBorder="1"/>
    <xf numFmtId="41" fontId="0" fillId="0" borderId="0" xfId="0" applyNumberFormat="1" applyFont="1" applyBorder="1"/>
    <xf numFmtId="0" fontId="2" fillId="0" borderId="0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companyFinancialStatements.html?exchangeCode=DSE&amp;stockSymbol=MJLBD&amp;companyId=285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5"/>
  <sheetViews>
    <sheetView workbookViewId="0">
      <pane xSplit="1" ySplit="5" topLeftCell="B21" activePane="bottomRight" state="frozen"/>
      <selection pane="topRight" activeCell="B1" sqref="B1"/>
      <selection pane="bottomLeft" activeCell="A7" sqref="A7"/>
      <selection pane="bottomRight" activeCell="B18" sqref="B18"/>
    </sheetView>
  </sheetViews>
  <sheetFormatPr defaultRowHeight="15" x14ac:dyDescent="0.25"/>
  <cols>
    <col min="1" max="1" width="32.28515625" customWidth="1"/>
    <col min="2" max="4" width="15.28515625" bestFit="1" customWidth="1"/>
    <col min="5" max="5" width="15.28515625" style="2" bestFit="1" customWidth="1"/>
    <col min="6" max="6" width="16.7109375" customWidth="1"/>
    <col min="7" max="9" width="15.28515625" bestFit="1" customWidth="1"/>
  </cols>
  <sheetData>
    <row r="1" spans="1:17" ht="15.75" x14ac:dyDescent="0.25">
      <c r="A1" s="3" t="s">
        <v>48</v>
      </c>
    </row>
    <row r="2" spans="1:17" ht="15.75" x14ac:dyDescent="0.25">
      <c r="A2" s="3" t="s">
        <v>96</v>
      </c>
    </row>
    <row r="3" spans="1:17" ht="15.75" x14ac:dyDescent="0.25">
      <c r="A3" s="3" t="s">
        <v>97</v>
      </c>
      <c r="D3" t="s">
        <v>136</v>
      </c>
      <c r="F3" t="s">
        <v>135</v>
      </c>
    </row>
    <row r="4" spans="1:17" ht="15.75" x14ac:dyDescent="0.25">
      <c r="B4" s="3">
        <v>2012</v>
      </c>
      <c r="C4" s="14">
        <v>2013</v>
      </c>
      <c r="D4" s="3">
        <v>2014</v>
      </c>
      <c r="E4" s="3">
        <v>2015</v>
      </c>
      <c r="F4" s="3">
        <v>2016</v>
      </c>
      <c r="G4" s="3">
        <v>2017</v>
      </c>
      <c r="H4" s="3">
        <v>2018</v>
      </c>
      <c r="I4" s="3">
        <v>2019</v>
      </c>
    </row>
    <row r="5" spans="1:17" x14ac:dyDescent="0.25">
      <c r="A5" s="61" t="s">
        <v>98</v>
      </c>
    </row>
    <row r="6" spans="1:17" x14ac:dyDescent="0.25">
      <c r="A6" s="62" t="s">
        <v>99</v>
      </c>
      <c r="B6" s="28"/>
      <c r="C6" s="28"/>
      <c r="D6" s="28"/>
      <c r="E6" s="29"/>
      <c r="F6" s="29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</row>
    <row r="7" spans="1:17" x14ac:dyDescent="0.25">
      <c r="A7" t="s">
        <v>5</v>
      </c>
      <c r="B7" s="30"/>
      <c r="C7" s="30">
        <v>5102601777</v>
      </c>
      <c r="D7" s="30">
        <v>5226286642</v>
      </c>
      <c r="E7" s="30"/>
      <c r="F7" s="31">
        <v>12174531868</v>
      </c>
      <c r="G7" s="31">
        <v>15105398399</v>
      </c>
      <c r="H7" s="30">
        <v>18729778999</v>
      </c>
      <c r="I7" s="30">
        <v>20520410073</v>
      </c>
      <c r="J7" s="30"/>
      <c r="K7" s="30"/>
      <c r="L7" s="30"/>
      <c r="M7" s="30"/>
      <c r="N7" s="30"/>
      <c r="O7" s="30"/>
      <c r="P7" s="30"/>
      <c r="Q7" s="30"/>
    </row>
    <row r="8" spans="1:17" x14ac:dyDescent="0.25">
      <c r="A8" t="s">
        <v>6</v>
      </c>
      <c r="B8" s="30"/>
      <c r="C8" s="30">
        <v>7405409</v>
      </c>
      <c r="D8" s="30">
        <v>7105360</v>
      </c>
      <c r="E8" s="30"/>
      <c r="F8" s="31">
        <v>4478221</v>
      </c>
      <c r="G8" s="31">
        <v>15529349</v>
      </c>
      <c r="H8" s="30">
        <v>7793021</v>
      </c>
      <c r="I8" s="30">
        <v>1122976</v>
      </c>
      <c r="J8" s="30"/>
      <c r="K8" s="30"/>
      <c r="L8" s="30"/>
      <c r="M8" s="30"/>
      <c r="N8" s="30"/>
      <c r="O8" s="30"/>
      <c r="P8" s="30"/>
      <c r="Q8" s="30"/>
    </row>
    <row r="9" spans="1:17" x14ac:dyDescent="0.25">
      <c r="A9" t="s">
        <v>7</v>
      </c>
      <c r="B9" s="30"/>
      <c r="C9" s="30">
        <v>183001000</v>
      </c>
      <c r="D9" s="30"/>
      <c r="E9" s="30"/>
      <c r="F9" s="31">
        <v>8250000</v>
      </c>
      <c r="G9" s="31">
        <v>167450000</v>
      </c>
      <c r="H9" s="30">
        <v>182889812</v>
      </c>
      <c r="I9" s="30">
        <v>181376963</v>
      </c>
      <c r="J9" s="30"/>
      <c r="K9" s="30"/>
      <c r="L9" s="30"/>
      <c r="M9" s="30"/>
      <c r="N9" s="30"/>
      <c r="O9" s="30"/>
      <c r="P9" s="30"/>
      <c r="Q9" s="30"/>
    </row>
    <row r="10" spans="1:17" x14ac:dyDescent="0.25">
      <c r="A10" t="s">
        <v>8</v>
      </c>
      <c r="B10" s="32"/>
      <c r="C10" s="32">
        <v>1412755850</v>
      </c>
      <c r="D10" s="32">
        <v>4898418813</v>
      </c>
      <c r="E10" s="32"/>
      <c r="F10" s="32">
        <v>301004730</v>
      </c>
      <c r="G10" s="31">
        <v>1051877448</v>
      </c>
      <c r="H10" s="30">
        <v>1576191855</v>
      </c>
      <c r="I10" s="30">
        <v>1032937987</v>
      </c>
      <c r="J10" s="30"/>
      <c r="K10" s="30"/>
      <c r="L10" s="30"/>
      <c r="M10" s="30"/>
      <c r="N10" s="30"/>
      <c r="O10" s="30"/>
      <c r="P10" s="30"/>
      <c r="Q10" s="30"/>
    </row>
    <row r="11" spans="1:17" x14ac:dyDescent="0.25">
      <c r="A11" t="s">
        <v>9</v>
      </c>
      <c r="B11" s="32"/>
      <c r="C11" s="32">
        <v>76282069</v>
      </c>
      <c r="D11" s="32">
        <v>75538594</v>
      </c>
      <c r="E11" s="32"/>
      <c r="F11" s="32" t="s">
        <v>0</v>
      </c>
      <c r="G11" s="31">
        <v>24392763</v>
      </c>
      <c r="H11" s="30">
        <v>8943071</v>
      </c>
      <c r="I11" s="30"/>
      <c r="J11" s="30"/>
      <c r="K11" s="30"/>
      <c r="L11" s="30"/>
      <c r="M11" s="30"/>
      <c r="N11" s="30"/>
      <c r="O11" s="30"/>
      <c r="P11" s="30"/>
      <c r="Q11" s="30"/>
    </row>
    <row r="12" spans="1:17" x14ac:dyDescent="0.25">
      <c r="A12" t="s">
        <v>10</v>
      </c>
      <c r="B12" s="30" t="s">
        <v>2</v>
      </c>
      <c r="C12" s="30" t="s">
        <v>2</v>
      </c>
      <c r="D12" s="30" t="s">
        <v>2</v>
      </c>
      <c r="E12" s="30"/>
      <c r="F12" s="30">
        <v>273019954</v>
      </c>
      <c r="G12" s="30">
        <v>200160699</v>
      </c>
      <c r="H12" s="30">
        <v>0</v>
      </c>
      <c r="I12" s="30">
        <v>0</v>
      </c>
      <c r="J12" s="30"/>
      <c r="K12" s="30"/>
      <c r="L12" s="30"/>
      <c r="M12" s="30"/>
      <c r="N12" s="30"/>
      <c r="O12" s="30"/>
      <c r="P12" s="30"/>
      <c r="Q12" s="30"/>
    </row>
    <row r="13" spans="1:17" s="4" customFormat="1" x14ac:dyDescent="0.25">
      <c r="B13" s="28">
        <f>SUM(B7:B12)</f>
        <v>0</v>
      </c>
      <c r="C13" s="28">
        <f>SUM(C7:C12)</f>
        <v>6782046105</v>
      </c>
      <c r="D13" s="28">
        <f t="shared" ref="D13:I13" si="0">SUM(D7:D12)</f>
        <v>10207349409</v>
      </c>
      <c r="E13" s="28">
        <f t="shared" si="0"/>
        <v>0</v>
      </c>
      <c r="F13" s="28">
        <f t="shared" si="0"/>
        <v>12761284773</v>
      </c>
      <c r="G13" s="28">
        <f t="shared" si="0"/>
        <v>16564808658</v>
      </c>
      <c r="H13" s="28">
        <f t="shared" si="0"/>
        <v>20505596758</v>
      </c>
      <c r="I13" s="28">
        <f t="shared" si="0"/>
        <v>21735847999</v>
      </c>
      <c r="J13" s="28"/>
      <c r="K13" s="28"/>
      <c r="L13" s="28"/>
      <c r="M13" s="28"/>
      <c r="N13" s="28"/>
      <c r="O13" s="28"/>
      <c r="P13" s="28"/>
      <c r="Q13" s="28"/>
    </row>
    <row r="14" spans="1:17" x14ac:dyDescent="0.25">
      <c r="B14" s="30"/>
      <c r="C14" s="30"/>
      <c r="D14" s="30"/>
      <c r="E14" s="33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</row>
    <row r="15" spans="1:17" x14ac:dyDescent="0.25">
      <c r="A15" s="62" t="s">
        <v>100</v>
      </c>
      <c r="B15" s="32" t="s">
        <v>2</v>
      </c>
      <c r="C15" s="32" t="s">
        <v>2</v>
      </c>
      <c r="D15" s="32" t="s">
        <v>2</v>
      </c>
      <c r="E15" s="32" t="s">
        <v>2</v>
      </c>
      <c r="F15" s="32" t="s">
        <v>2</v>
      </c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</row>
    <row r="16" spans="1:17" x14ac:dyDescent="0.25">
      <c r="A16" s="8" t="s">
        <v>11</v>
      </c>
      <c r="B16" s="32"/>
      <c r="C16" s="32">
        <v>1495101363</v>
      </c>
      <c r="D16" s="32">
        <v>2184871485</v>
      </c>
      <c r="E16" s="32"/>
      <c r="F16" s="32">
        <v>1418854685</v>
      </c>
      <c r="G16" s="31">
        <v>1367434202</v>
      </c>
      <c r="H16" s="30">
        <v>2217792197</v>
      </c>
      <c r="I16" s="30">
        <v>2438559769</v>
      </c>
      <c r="J16" s="30"/>
      <c r="K16" s="30"/>
      <c r="L16" s="30"/>
      <c r="M16" s="30"/>
      <c r="N16" s="30"/>
      <c r="O16" s="30"/>
      <c r="P16" s="30"/>
      <c r="Q16" s="30"/>
    </row>
    <row r="17" spans="1:17" x14ac:dyDescent="0.25">
      <c r="A17" s="8" t="s">
        <v>12</v>
      </c>
      <c r="B17" s="34"/>
      <c r="C17" s="34">
        <v>405419676</v>
      </c>
      <c r="D17" s="35">
        <v>448257709</v>
      </c>
      <c r="E17" s="35"/>
      <c r="F17" s="31">
        <v>1185240650</v>
      </c>
      <c r="G17" s="31">
        <v>1315027930</v>
      </c>
      <c r="H17" s="30">
        <v>1283148674</v>
      </c>
      <c r="I17" s="30">
        <v>1471284323</v>
      </c>
      <c r="J17" s="30"/>
      <c r="K17" s="30"/>
      <c r="L17" s="30"/>
      <c r="M17" s="30"/>
      <c r="N17" s="30"/>
      <c r="O17" s="30"/>
      <c r="P17" s="30"/>
      <c r="Q17" s="30"/>
    </row>
    <row r="18" spans="1:17" x14ac:dyDescent="0.25">
      <c r="A18" s="8" t="s">
        <v>86</v>
      </c>
      <c r="B18" s="34"/>
      <c r="C18" s="34"/>
      <c r="D18" s="35"/>
      <c r="E18" s="35"/>
      <c r="F18" s="31"/>
      <c r="G18" s="31"/>
      <c r="H18" s="30">
        <v>70770633</v>
      </c>
      <c r="I18" s="30">
        <v>62357089</v>
      </c>
      <c r="J18" s="30"/>
      <c r="K18" s="30"/>
      <c r="L18" s="30"/>
      <c r="M18" s="30"/>
      <c r="N18" s="30"/>
      <c r="O18" s="30"/>
      <c r="P18" s="30"/>
      <c r="Q18" s="30"/>
    </row>
    <row r="19" spans="1:17" x14ac:dyDescent="0.25">
      <c r="A19" t="s">
        <v>13</v>
      </c>
      <c r="B19" s="36"/>
      <c r="C19" s="36">
        <v>1861518151</v>
      </c>
      <c r="D19" s="35">
        <v>540249319</v>
      </c>
      <c r="E19" s="35"/>
      <c r="F19" s="33">
        <v>771587785</v>
      </c>
      <c r="G19" s="31">
        <v>831608255</v>
      </c>
      <c r="H19" s="30">
        <v>1118370553</v>
      </c>
      <c r="I19" s="30">
        <v>1669613376</v>
      </c>
      <c r="J19" s="30"/>
      <c r="K19" s="30"/>
      <c r="L19" s="30"/>
      <c r="M19" s="30"/>
      <c r="N19" s="30"/>
      <c r="O19" s="30"/>
      <c r="P19" s="30"/>
      <c r="Q19" s="30"/>
    </row>
    <row r="20" spans="1:17" x14ac:dyDescent="0.25">
      <c r="A20" t="s">
        <v>14</v>
      </c>
      <c r="B20" s="34"/>
      <c r="C20" s="34">
        <v>179548607</v>
      </c>
      <c r="D20" s="30">
        <v>308469681</v>
      </c>
      <c r="E20" s="30"/>
      <c r="F20" s="33">
        <v>953901134</v>
      </c>
      <c r="G20" s="33">
        <v>513587912</v>
      </c>
      <c r="H20" s="30">
        <v>507536158</v>
      </c>
      <c r="I20" s="30">
        <v>339015890</v>
      </c>
      <c r="J20" s="30"/>
      <c r="K20" s="30"/>
      <c r="L20" s="30"/>
      <c r="M20" s="30"/>
      <c r="N20" s="30"/>
      <c r="O20" s="30"/>
      <c r="P20" s="30"/>
      <c r="Q20" s="30"/>
    </row>
    <row r="21" spans="1:17" x14ac:dyDescent="0.25">
      <c r="A21" t="s">
        <v>15</v>
      </c>
      <c r="B21" s="34"/>
      <c r="C21" s="34">
        <v>1226549538</v>
      </c>
      <c r="D21" s="30">
        <v>1444322630</v>
      </c>
      <c r="E21" s="30"/>
      <c r="F21" s="33">
        <v>1695170946</v>
      </c>
      <c r="G21" s="33">
        <v>2093163457</v>
      </c>
      <c r="H21" s="30">
        <v>2567539312</v>
      </c>
      <c r="I21" s="30">
        <v>3210211467</v>
      </c>
      <c r="J21" s="30"/>
      <c r="K21" s="30"/>
      <c r="L21" s="30"/>
      <c r="M21" s="30"/>
      <c r="N21" s="30"/>
      <c r="O21" s="30"/>
      <c r="P21" s="30"/>
      <c r="Q21" s="30"/>
    </row>
    <row r="22" spans="1:17" x14ac:dyDescent="0.25">
      <c r="A22" t="s">
        <v>16</v>
      </c>
      <c r="B22" s="34"/>
      <c r="C22" s="34">
        <v>347565897</v>
      </c>
      <c r="D22" s="30">
        <v>398243399</v>
      </c>
      <c r="E22" s="30"/>
      <c r="F22" s="33">
        <v>903795721</v>
      </c>
      <c r="G22" s="33">
        <v>1815954367</v>
      </c>
      <c r="H22" s="30">
        <v>1510757526</v>
      </c>
      <c r="I22" s="30">
        <v>1559689795</v>
      </c>
      <c r="J22" s="30"/>
      <c r="K22" s="30"/>
      <c r="L22" s="30"/>
      <c r="M22" s="30"/>
      <c r="N22" s="30"/>
      <c r="O22" s="30"/>
      <c r="P22" s="30"/>
      <c r="Q22" s="30"/>
    </row>
    <row r="23" spans="1:17" x14ac:dyDescent="0.25">
      <c r="A23" t="s">
        <v>3</v>
      </c>
      <c r="B23" s="34"/>
      <c r="C23" s="34">
        <v>1833902362</v>
      </c>
      <c r="D23" s="34">
        <v>1916749096</v>
      </c>
      <c r="E23" s="34"/>
      <c r="F23" s="34">
        <v>542683679</v>
      </c>
      <c r="G23" s="34">
        <v>786772243</v>
      </c>
      <c r="H23" s="30">
        <v>302336023</v>
      </c>
      <c r="I23" s="30">
        <v>195502343</v>
      </c>
      <c r="J23" s="30"/>
      <c r="K23" s="30"/>
      <c r="L23" s="30"/>
      <c r="M23" s="30"/>
      <c r="N23" s="30"/>
      <c r="O23" s="30"/>
      <c r="P23" s="30"/>
      <c r="Q23" s="30"/>
    </row>
    <row r="24" spans="1:17" x14ac:dyDescent="0.25">
      <c r="A24" s="4"/>
      <c r="B24" s="37">
        <f>SUM(B16:B23)</f>
        <v>0</v>
      </c>
      <c r="C24" s="37">
        <f t="shared" ref="C24:D24" si="1">SUM(C16:C23)</f>
        <v>7349605594</v>
      </c>
      <c r="D24" s="37">
        <f t="shared" si="1"/>
        <v>7241163319</v>
      </c>
      <c r="E24" s="37">
        <f t="shared" ref="E24" si="2">SUM(E16:E23)</f>
        <v>0</v>
      </c>
      <c r="F24" s="37">
        <f t="shared" ref="F24" si="3">SUM(F16:F23)</f>
        <v>7471234600</v>
      </c>
      <c r="G24" s="37">
        <f>SUM(G16:G23)</f>
        <v>8723548366</v>
      </c>
      <c r="H24" s="37">
        <f>SUM(H16:H23)</f>
        <v>9578251076</v>
      </c>
      <c r="I24" s="37">
        <f>SUM(I16:I23)</f>
        <v>10946234052</v>
      </c>
      <c r="J24" s="30"/>
      <c r="K24" s="30"/>
      <c r="L24" s="30"/>
      <c r="M24" s="30"/>
      <c r="N24" s="30"/>
      <c r="O24" s="30"/>
      <c r="P24" s="30"/>
      <c r="Q24" s="30"/>
    </row>
    <row r="25" spans="1:17" s="4" customFormat="1" x14ac:dyDescent="0.25">
      <c r="B25" s="28">
        <f>B13+B24</f>
        <v>0</v>
      </c>
      <c r="C25" s="28">
        <f t="shared" ref="C25:G25" si="4">C13+C24</f>
        <v>14131651699</v>
      </c>
      <c r="D25" s="28">
        <f t="shared" si="4"/>
        <v>17448512728</v>
      </c>
      <c r="E25" s="28">
        <f t="shared" si="4"/>
        <v>0</v>
      </c>
      <c r="F25" s="28">
        <f t="shared" si="4"/>
        <v>20232519373</v>
      </c>
      <c r="G25" s="28">
        <f t="shared" si="4"/>
        <v>25288357024</v>
      </c>
      <c r="H25" s="28">
        <f t="shared" ref="H25:I25" si="5">H13+H24</f>
        <v>30083847834</v>
      </c>
      <c r="I25" s="28">
        <f t="shared" si="5"/>
        <v>32682082051</v>
      </c>
      <c r="J25" s="28"/>
      <c r="K25" s="28"/>
      <c r="L25" s="28"/>
      <c r="M25" s="28"/>
      <c r="N25" s="28"/>
      <c r="O25" s="28"/>
      <c r="P25" s="28"/>
      <c r="Q25" s="28"/>
    </row>
    <row r="26" spans="1:17" x14ac:dyDescent="0.25">
      <c r="B26" s="30"/>
      <c r="C26" s="30"/>
      <c r="D26" s="30"/>
      <c r="E26" s="33"/>
      <c r="F26" s="33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</row>
    <row r="27" spans="1:17" ht="15.75" x14ac:dyDescent="0.25">
      <c r="A27" s="63" t="s">
        <v>101</v>
      </c>
      <c r="B27" s="30"/>
      <c r="C27" s="30"/>
      <c r="D27" s="30"/>
      <c r="E27" s="33"/>
      <c r="F27" s="33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</row>
    <row r="28" spans="1:17" ht="15.75" x14ac:dyDescent="0.25">
      <c r="A28" s="64" t="s">
        <v>102</v>
      </c>
      <c r="B28" s="30"/>
      <c r="C28" s="30"/>
      <c r="D28" s="30"/>
      <c r="E28" s="33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</row>
    <row r="29" spans="1:17" x14ac:dyDescent="0.25">
      <c r="A29" s="62" t="s">
        <v>103</v>
      </c>
      <c r="B29" s="30"/>
      <c r="C29" s="30"/>
      <c r="D29" s="30"/>
      <c r="E29" s="33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</row>
    <row r="30" spans="1:17" x14ac:dyDescent="0.25">
      <c r="A30" t="s">
        <v>21</v>
      </c>
      <c r="B30" s="35"/>
      <c r="C30" s="35">
        <v>97812499</v>
      </c>
      <c r="D30" s="35">
        <v>1565275507</v>
      </c>
      <c r="E30" s="33"/>
      <c r="F30" s="31">
        <v>1597282007</v>
      </c>
      <c r="G30" s="30">
        <v>1048233375</v>
      </c>
      <c r="H30" s="30"/>
      <c r="I30" s="30"/>
      <c r="J30" s="30"/>
      <c r="K30" s="30"/>
      <c r="L30" s="30"/>
      <c r="M30" s="30"/>
      <c r="N30" s="30"/>
      <c r="O30" s="30"/>
      <c r="P30" s="30"/>
      <c r="Q30" s="30"/>
    </row>
    <row r="31" spans="1:17" x14ac:dyDescent="0.25">
      <c r="A31" t="s">
        <v>22</v>
      </c>
      <c r="B31" s="30"/>
      <c r="C31" s="30">
        <v>0</v>
      </c>
      <c r="D31" s="30"/>
      <c r="E31" s="33"/>
      <c r="F31" s="33">
        <v>0</v>
      </c>
      <c r="G31" s="33">
        <v>0</v>
      </c>
      <c r="H31" s="30"/>
      <c r="I31" s="30"/>
      <c r="J31" s="30"/>
      <c r="K31" s="30"/>
      <c r="L31" s="30"/>
      <c r="M31" s="30"/>
      <c r="N31" s="30"/>
      <c r="O31" s="30"/>
      <c r="P31" s="30"/>
      <c r="Q31" s="30"/>
    </row>
    <row r="32" spans="1:17" x14ac:dyDescent="0.25">
      <c r="A32" s="8" t="s">
        <v>23</v>
      </c>
      <c r="B32" s="30"/>
      <c r="C32" s="30">
        <v>0</v>
      </c>
      <c r="D32" s="30"/>
      <c r="E32" s="31"/>
      <c r="F32" s="33">
        <v>0</v>
      </c>
      <c r="G32" s="30">
        <v>0</v>
      </c>
      <c r="H32" s="30">
        <v>808893908</v>
      </c>
      <c r="I32" s="30">
        <v>2173212314</v>
      </c>
      <c r="J32" s="30"/>
      <c r="K32" s="30"/>
      <c r="L32" s="30"/>
      <c r="M32" s="30"/>
      <c r="N32" s="30"/>
      <c r="O32" s="30"/>
      <c r="P32" s="30"/>
      <c r="Q32" s="30"/>
    </row>
    <row r="33" spans="1:17" x14ac:dyDescent="0.25">
      <c r="A33" s="8" t="s">
        <v>24</v>
      </c>
      <c r="B33" s="30"/>
      <c r="C33" s="30">
        <v>327492869</v>
      </c>
      <c r="D33" s="35">
        <v>450682227</v>
      </c>
      <c r="E33" s="33"/>
      <c r="F33" s="33">
        <v>380603492</v>
      </c>
      <c r="G33" s="30">
        <v>355657536</v>
      </c>
      <c r="H33" s="30">
        <v>464296170</v>
      </c>
      <c r="I33" s="30">
        <v>907827255</v>
      </c>
      <c r="J33" s="30"/>
      <c r="K33" s="30"/>
      <c r="L33" s="30"/>
      <c r="M33" s="30"/>
      <c r="N33" s="30"/>
      <c r="O33" s="30"/>
      <c r="P33" s="30"/>
      <c r="Q33" s="30"/>
    </row>
    <row r="34" spans="1:17" x14ac:dyDescent="0.25">
      <c r="A34" s="8" t="s">
        <v>87</v>
      </c>
      <c r="B34" s="30"/>
      <c r="C34" s="30"/>
      <c r="D34" s="35"/>
      <c r="E34" s="33"/>
      <c r="F34" s="33"/>
      <c r="G34" s="30"/>
      <c r="H34" s="30">
        <v>2581416014</v>
      </c>
      <c r="I34" s="30">
        <v>1878771133</v>
      </c>
      <c r="J34" s="30"/>
      <c r="K34" s="30"/>
      <c r="L34" s="30"/>
      <c r="M34" s="30"/>
      <c r="N34" s="30"/>
      <c r="O34" s="30"/>
      <c r="P34" s="30"/>
      <c r="Q34" s="30"/>
    </row>
    <row r="35" spans="1:17" x14ac:dyDescent="0.25">
      <c r="A35" s="8" t="s">
        <v>25</v>
      </c>
      <c r="B35" s="30"/>
      <c r="C35" s="30"/>
      <c r="D35" s="28"/>
      <c r="E35" s="33"/>
      <c r="F35" s="33">
        <v>41891397</v>
      </c>
      <c r="G35" s="30">
        <v>354076602</v>
      </c>
      <c r="H35" s="30">
        <v>114114037</v>
      </c>
      <c r="I35" s="30"/>
      <c r="J35" s="30"/>
      <c r="K35" s="30"/>
      <c r="L35" s="30"/>
      <c r="M35" s="30"/>
      <c r="N35" s="30"/>
      <c r="O35" s="30"/>
      <c r="P35" s="30"/>
      <c r="Q35" s="30"/>
    </row>
    <row r="36" spans="1:17" s="4" customFormat="1" x14ac:dyDescent="0.25">
      <c r="B36" s="28">
        <f>SUM(B30:B35)</f>
        <v>0</v>
      </c>
      <c r="C36" s="28">
        <f t="shared" ref="C36:H36" si="6">SUM(C30:C35)</f>
        <v>425305368</v>
      </c>
      <c r="D36" s="28">
        <f t="shared" si="6"/>
        <v>2015957734</v>
      </c>
      <c r="E36" s="28">
        <f t="shared" si="6"/>
        <v>0</v>
      </c>
      <c r="F36" s="28">
        <f t="shared" si="6"/>
        <v>2019776896</v>
      </c>
      <c r="G36" s="28">
        <f t="shared" si="6"/>
        <v>1757967513</v>
      </c>
      <c r="H36" s="28">
        <f t="shared" si="6"/>
        <v>3968720129</v>
      </c>
      <c r="I36" s="28">
        <f>SUM(I30:I35)</f>
        <v>4959810702</v>
      </c>
      <c r="J36" s="28"/>
      <c r="K36" s="28"/>
      <c r="L36" s="28"/>
      <c r="M36" s="28"/>
      <c r="N36" s="28"/>
      <c r="O36" s="28"/>
      <c r="P36" s="28"/>
      <c r="Q36" s="28"/>
    </row>
    <row r="37" spans="1:17" s="2" customFormat="1" x14ac:dyDescent="0.25">
      <c r="A37" s="10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</row>
    <row r="38" spans="1:17" x14ac:dyDescent="0.25">
      <c r="A38" s="62" t="s">
        <v>104</v>
      </c>
      <c r="B38" s="30"/>
      <c r="C38" s="30"/>
      <c r="D38" s="33"/>
      <c r="E38" s="33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</row>
    <row r="39" spans="1:17" x14ac:dyDescent="0.25">
      <c r="A39" s="8" t="s">
        <v>26</v>
      </c>
      <c r="B39" s="30"/>
      <c r="C39" s="30">
        <v>256081235</v>
      </c>
      <c r="D39" s="30">
        <v>307756140</v>
      </c>
      <c r="E39" s="33"/>
      <c r="F39" s="33">
        <v>473564490</v>
      </c>
      <c r="G39" s="30">
        <v>593183828</v>
      </c>
      <c r="H39" s="30">
        <v>556017607</v>
      </c>
      <c r="I39" s="30">
        <v>740931835</v>
      </c>
      <c r="J39" s="30"/>
      <c r="K39" s="30"/>
      <c r="L39" s="30"/>
      <c r="M39" s="30"/>
      <c r="N39" s="30"/>
      <c r="O39" s="30"/>
      <c r="P39" s="30"/>
      <c r="Q39" s="30"/>
    </row>
    <row r="40" spans="1:17" x14ac:dyDescent="0.25">
      <c r="A40" s="8" t="s">
        <v>88</v>
      </c>
      <c r="B40" s="30"/>
      <c r="C40" s="30"/>
      <c r="D40" s="30"/>
      <c r="E40" s="33"/>
      <c r="F40" s="33"/>
      <c r="G40" s="30"/>
      <c r="H40" s="30">
        <v>488855729</v>
      </c>
      <c r="I40" s="30">
        <v>975738067</v>
      </c>
      <c r="J40" s="30"/>
      <c r="K40" s="30"/>
      <c r="L40" s="30"/>
      <c r="M40" s="30"/>
      <c r="N40" s="30"/>
      <c r="O40" s="30"/>
      <c r="P40" s="30"/>
      <c r="Q40" s="30"/>
    </row>
    <row r="41" spans="1:17" x14ac:dyDescent="0.25">
      <c r="A41" s="8" t="s">
        <v>27</v>
      </c>
      <c r="B41" s="30"/>
      <c r="C41" s="30">
        <v>4056684687</v>
      </c>
      <c r="D41" s="30">
        <v>4374565494</v>
      </c>
      <c r="E41" s="33"/>
      <c r="F41" s="33">
        <v>3292049877</v>
      </c>
      <c r="G41" s="30">
        <v>4871639827</v>
      </c>
      <c r="H41" s="30">
        <v>7489911387</v>
      </c>
      <c r="I41" s="30">
        <v>7237873155</v>
      </c>
      <c r="J41" s="30"/>
      <c r="K41" s="30"/>
      <c r="L41" s="30"/>
      <c r="M41" s="30"/>
      <c r="N41" s="30"/>
      <c r="O41" s="30"/>
      <c r="P41" s="30"/>
      <c r="Q41" s="30"/>
    </row>
    <row r="42" spans="1:17" x14ac:dyDescent="0.25">
      <c r="A42" s="8" t="s">
        <v>28</v>
      </c>
      <c r="B42" s="30"/>
      <c r="C42" s="30">
        <v>391250000</v>
      </c>
      <c r="D42" s="30">
        <v>358253244</v>
      </c>
      <c r="E42" s="33"/>
      <c r="F42" s="33">
        <v>572943172</v>
      </c>
      <c r="G42" s="30">
        <v>609870007</v>
      </c>
      <c r="H42" s="30"/>
      <c r="I42" s="30"/>
      <c r="J42" s="30"/>
      <c r="K42" s="30"/>
      <c r="L42" s="30"/>
      <c r="M42" s="30"/>
      <c r="N42" s="30"/>
      <c r="O42" s="30"/>
      <c r="P42" s="30"/>
      <c r="Q42" s="30"/>
    </row>
    <row r="43" spans="1:17" x14ac:dyDescent="0.25">
      <c r="A43" s="8" t="s">
        <v>29</v>
      </c>
      <c r="B43" s="30"/>
      <c r="C43" s="30"/>
      <c r="D43" s="30">
        <v>0</v>
      </c>
      <c r="E43" s="33"/>
      <c r="F43" s="33">
        <v>8933885</v>
      </c>
      <c r="G43" s="30">
        <v>71890306</v>
      </c>
      <c r="H43" s="30">
        <v>39197781</v>
      </c>
      <c r="I43" s="30"/>
      <c r="J43" s="30"/>
      <c r="K43" s="30"/>
      <c r="L43" s="30"/>
      <c r="M43" s="30"/>
      <c r="N43" s="30"/>
      <c r="O43" s="30"/>
      <c r="P43" s="30"/>
      <c r="Q43" s="30"/>
    </row>
    <row r="44" spans="1:17" x14ac:dyDescent="0.25">
      <c r="A44" s="8" t="s">
        <v>89</v>
      </c>
      <c r="B44" s="30"/>
      <c r="C44" s="30"/>
      <c r="D44" s="30"/>
      <c r="E44" s="33"/>
      <c r="F44" s="33"/>
      <c r="G44" s="30"/>
      <c r="H44" s="30">
        <v>475014859</v>
      </c>
      <c r="I44" s="30">
        <v>751589637</v>
      </c>
      <c r="J44" s="30"/>
      <c r="K44" s="30"/>
      <c r="L44" s="30"/>
      <c r="M44" s="30"/>
      <c r="N44" s="30"/>
      <c r="O44" s="30"/>
      <c r="P44" s="30"/>
      <c r="Q44" s="30"/>
    </row>
    <row r="45" spans="1:17" x14ac:dyDescent="0.25">
      <c r="A45" s="8" t="s">
        <v>90</v>
      </c>
      <c r="B45" s="30"/>
      <c r="C45" s="30"/>
      <c r="D45" s="30"/>
      <c r="E45" s="33"/>
      <c r="F45" s="33"/>
      <c r="G45" s="30"/>
      <c r="H45" s="30">
        <v>1116242673</v>
      </c>
      <c r="I45" s="30">
        <v>665247323</v>
      </c>
      <c r="J45" s="30"/>
      <c r="K45" s="30"/>
      <c r="L45" s="30"/>
      <c r="M45" s="30"/>
      <c r="N45" s="30"/>
      <c r="O45" s="30"/>
      <c r="P45" s="30"/>
      <c r="Q45" s="30"/>
    </row>
    <row r="46" spans="1:17" x14ac:dyDescent="0.25">
      <c r="A46" s="8" t="s">
        <v>30</v>
      </c>
      <c r="B46" s="30"/>
      <c r="C46" s="30">
        <v>16905420</v>
      </c>
      <c r="D46" s="30">
        <v>24620747</v>
      </c>
      <c r="E46" s="33"/>
      <c r="F46" s="33">
        <v>294442718</v>
      </c>
      <c r="G46" s="30">
        <v>34110217</v>
      </c>
      <c r="H46" s="30">
        <v>39021759</v>
      </c>
      <c r="I46" s="30">
        <v>44264896</v>
      </c>
      <c r="J46" s="30"/>
      <c r="K46" s="30"/>
      <c r="L46" s="30"/>
      <c r="M46" s="30"/>
      <c r="N46" s="30"/>
      <c r="O46" s="30"/>
      <c r="P46" s="30"/>
      <c r="Q46" s="30"/>
    </row>
    <row r="47" spans="1:17" x14ac:dyDescent="0.25">
      <c r="A47" s="8" t="s">
        <v>31</v>
      </c>
      <c r="B47" s="30"/>
      <c r="C47" s="30"/>
      <c r="D47" s="30">
        <v>0</v>
      </c>
      <c r="E47" s="33"/>
      <c r="F47" s="33">
        <v>14973723</v>
      </c>
      <c r="G47" s="30">
        <v>15023185</v>
      </c>
      <c r="H47" s="30"/>
      <c r="I47" s="30"/>
      <c r="J47" s="30"/>
      <c r="K47" s="30"/>
      <c r="L47" s="30"/>
      <c r="M47" s="30"/>
      <c r="N47" s="30"/>
      <c r="O47" s="30"/>
      <c r="P47" s="30"/>
      <c r="Q47" s="30"/>
    </row>
    <row r="48" spans="1:17" x14ac:dyDescent="0.25">
      <c r="A48" s="8" t="s">
        <v>4</v>
      </c>
      <c r="B48" s="30"/>
      <c r="C48" s="30"/>
      <c r="D48" s="30">
        <v>0</v>
      </c>
      <c r="E48" s="33"/>
      <c r="F48" s="33">
        <v>0</v>
      </c>
      <c r="G48" s="33">
        <v>0</v>
      </c>
      <c r="H48" s="30"/>
      <c r="I48" s="30"/>
      <c r="J48" s="30"/>
      <c r="K48" s="30"/>
      <c r="L48" s="30"/>
      <c r="M48" s="30"/>
      <c r="N48" s="30"/>
      <c r="O48" s="30"/>
      <c r="P48" s="30"/>
      <c r="Q48" s="30"/>
    </row>
    <row r="49" spans="1:17" x14ac:dyDescent="0.25">
      <c r="A49" s="8" t="s">
        <v>32</v>
      </c>
      <c r="B49" s="30"/>
      <c r="C49" s="30"/>
      <c r="D49" s="30">
        <v>0</v>
      </c>
      <c r="E49" s="30"/>
      <c r="F49" s="33">
        <v>1586407715</v>
      </c>
      <c r="G49" s="33">
        <v>3401685662</v>
      </c>
      <c r="H49" s="30"/>
      <c r="I49" s="30"/>
      <c r="J49" s="30"/>
      <c r="K49" s="30"/>
      <c r="L49" s="30"/>
      <c r="M49" s="30"/>
      <c r="N49" s="30"/>
      <c r="O49" s="30"/>
      <c r="P49" s="30"/>
      <c r="Q49" s="30"/>
    </row>
    <row r="50" spans="1:17" x14ac:dyDescent="0.25">
      <c r="A50" s="8" t="s">
        <v>33</v>
      </c>
      <c r="B50" s="30"/>
      <c r="C50" s="30"/>
      <c r="D50" s="30">
        <v>161746464</v>
      </c>
      <c r="E50" s="30"/>
      <c r="F50" s="33">
        <v>28263083</v>
      </c>
      <c r="G50" s="38">
        <v>934772</v>
      </c>
      <c r="H50" s="30">
        <v>136957508</v>
      </c>
      <c r="I50" s="30">
        <v>128575288</v>
      </c>
      <c r="J50" s="30"/>
      <c r="K50" s="30"/>
      <c r="L50" s="30"/>
      <c r="M50" s="30"/>
      <c r="N50" s="30"/>
      <c r="O50" s="30"/>
      <c r="P50" s="30"/>
      <c r="Q50" s="30"/>
    </row>
    <row r="51" spans="1:17" x14ac:dyDescent="0.25">
      <c r="A51" s="8" t="s">
        <v>91</v>
      </c>
      <c r="B51" s="30"/>
      <c r="C51" s="30">
        <v>15764393</v>
      </c>
      <c r="D51" s="30">
        <v>15195608</v>
      </c>
      <c r="E51" s="30"/>
      <c r="F51" s="33"/>
      <c r="G51" s="38"/>
      <c r="H51" s="30">
        <v>15173185</v>
      </c>
      <c r="I51" s="30">
        <v>15189649</v>
      </c>
      <c r="J51" s="30"/>
      <c r="K51" s="30"/>
      <c r="L51" s="30"/>
      <c r="M51" s="30"/>
      <c r="N51" s="30"/>
      <c r="O51" s="30"/>
      <c r="P51" s="30"/>
      <c r="Q51" s="30"/>
    </row>
    <row r="52" spans="1:17" x14ac:dyDescent="0.25">
      <c r="A52" s="8" t="s">
        <v>92</v>
      </c>
      <c r="B52" s="30"/>
      <c r="C52" s="30"/>
      <c r="D52" s="30"/>
      <c r="E52" s="30"/>
      <c r="F52" s="33"/>
      <c r="G52" s="38"/>
      <c r="H52" s="30"/>
      <c r="I52" s="30"/>
      <c r="J52" s="30"/>
      <c r="K52" s="30"/>
      <c r="L52" s="30"/>
      <c r="M52" s="30"/>
      <c r="N52" s="30"/>
      <c r="O52" s="30"/>
      <c r="P52" s="30"/>
      <c r="Q52" s="30"/>
    </row>
    <row r="53" spans="1:17" x14ac:dyDescent="0.25">
      <c r="A53" s="8" t="s">
        <v>34</v>
      </c>
      <c r="B53" s="30"/>
      <c r="C53" s="30">
        <v>981611795</v>
      </c>
      <c r="D53" s="30">
        <v>1282998060</v>
      </c>
      <c r="E53" s="30"/>
      <c r="F53" s="33">
        <v>2080693353</v>
      </c>
      <c r="G53" s="33">
        <v>2781882183</v>
      </c>
      <c r="H53" s="30">
        <v>3327327748</v>
      </c>
      <c r="I53" s="30">
        <v>3834396844</v>
      </c>
      <c r="J53" s="30"/>
      <c r="K53" s="30"/>
      <c r="L53" s="30"/>
      <c r="M53" s="30"/>
      <c r="N53" s="30"/>
      <c r="O53" s="30"/>
      <c r="P53" s="30"/>
      <c r="Q53" s="30"/>
    </row>
    <row r="54" spans="1:17" x14ac:dyDescent="0.25">
      <c r="A54" s="8" t="s">
        <v>35</v>
      </c>
      <c r="B54" s="30"/>
      <c r="C54" s="30">
        <v>207699375</v>
      </c>
      <c r="D54" s="30">
        <v>334742518</v>
      </c>
      <c r="E54" s="33"/>
      <c r="F54" s="33" t="s">
        <v>0</v>
      </c>
      <c r="G54" s="33"/>
      <c r="H54" s="30"/>
      <c r="I54" s="30"/>
      <c r="J54" s="30"/>
      <c r="K54" s="30"/>
      <c r="L54" s="30"/>
      <c r="M54" s="30"/>
      <c r="N54" s="30"/>
      <c r="O54" s="30"/>
      <c r="P54" s="30"/>
      <c r="Q54" s="30"/>
    </row>
    <row r="55" spans="1:17" s="4" customFormat="1" x14ac:dyDescent="0.25">
      <c r="B55" s="28"/>
      <c r="C55" s="28">
        <f t="shared" ref="C55:I55" si="7">SUM(C39:C54)</f>
        <v>5925996905</v>
      </c>
      <c r="D55" s="28">
        <f t="shared" si="7"/>
        <v>6859878275</v>
      </c>
      <c r="E55" s="28">
        <f t="shared" si="7"/>
        <v>0</v>
      </c>
      <c r="F55" s="28">
        <f t="shared" si="7"/>
        <v>8352272016</v>
      </c>
      <c r="G55" s="28">
        <f t="shared" si="7"/>
        <v>12380219987</v>
      </c>
      <c r="H55" s="28">
        <f t="shared" si="7"/>
        <v>13683720236</v>
      </c>
      <c r="I55" s="28">
        <f t="shared" si="7"/>
        <v>14393806694</v>
      </c>
      <c r="J55" s="28"/>
      <c r="K55" s="28"/>
      <c r="L55" s="28"/>
      <c r="M55" s="28"/>
      <c r="N55" s="28"/>
      <c r="O55" s="28"/>
      <c r="P55" s="28"/>
      <c r="Q55" s="28"/>
    </row>
    <row r="56" spans="1:17" s="4" customFormat="1" x14ac:dyDescent="0.25">
      <c r="B56" s="39"/>
      <c r="C56" s="39">
        <f t="shared" ref="C56:I56" si="8">C36+C55</f>
        <v>6351302273</v>
      </c>
      <c r="D56" s="39">
        <f t="shared" si="8"/>
        <v>8875836009</v>
      </c>
      <c r="E56" s="39">
        <f t="shared" si="8"/>
        <v>0</v>
      </c>
      <c r="F56" s="39">
        <f t="shared" si="8"/>
        <v>10372048912</v>
      </c>
      <c r="G56" s="39">
        <f t="shared" si="8"/>
        <v>14138187500</v>
      </c>
      <c r="H56" s="39">
        <f t="shared" si="8"/>
        <v>17652440365</v>
      </c>
      <c r="I56" s="39">
        <f t="shared" si="8"/>
        <v>19353617396</v>
      </c>
      <c r="J56" s="28"/>
      <c r="K56" s="28"/>
      <c r="L56" s="28"/>
      <c r="M56" s="28"/>
      <c r="N56" s="28"/>
      <c r="O56" s="28"/>
      <c r="P56" s="28"/>
      <c r="Q56" s="28"/>
    </row>
    <row r="57" spans="1:17" s="4" customFormat="1" x14ac:dyDescent="0.25">
      <c r="B57" s="39"/>
      <c r="C57" s="39"/>
      <c r="D57" s="39"/>
      <c r="E57" s="39"/>
      <c r="F57" s="39"/>
      <c r="G57" s="39"/>
      <c r="H57" s="28"/>
      <c r="I57" s="28"/>
      <c r="J57" s="28"/>
      <c r="K57" s="28"/>
      <c r="L57" s="28"/>
      <c r="M57" s="28"/>
      <c r="N57" s="28"/>
      <c r="O57" s="28"/>
      <c r="P57" s="28"/>
      <c r="Q57" s="28"/>
    </row>
    <row r="58" spans="1:17" x14ac:dyDescent="0.25">
      <c r="A58" s="62" t="s">
        <v>105</v>
      </c>
      <c r="B58" s="30"/>
      <c r="C58" s="30"/>
      <c r="D58" s="30"/>
      <c r="E58" s="33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</row>
    <row r="59" spans="1:17" x14ac:dyDescent="0.25">
      <c r="A59" t="s">
        <v>17</v>
      </c>
      <c r="B59" s="30"/>
      <c r="C59" s="30">
        <v>2384732000</v>
      </c>
      <c r="D59" s="30">
        <v>2384732000</v>
      </c>
      <c r="E59" s="35"/>
      <c r="F59" s="33">
        <v>2742441800</v>
      </c>
      <c r="G59" s="33">
        <v>3016685980</v>
      </c>
      <c r="H59" s="30">
        <v>3016685980</v>
      </c>
      <c r="I59" s="30">
        <v>3167520270</v>
      </c>
      <c r="J59" s="30"/>
      <c r="K59" s="30"/>
      <c r="L59" s="30"/>
      <c r="M59" s="30"/>
      <c r="N59" s="30"/>
      <c r="O59" s="30"/>
      <c r="P59" s="30"/>
      <c r="Q59" s="30"/>
    </row>
    <row r="60" spans="1:17" x14ac:dyDescent="0.25">
      <c r="A60" t="s">
        <v>18</v>
      </c>
      <c r="B60" s="35"/>
      <c r="C60" s="35">
        <v>4074000000</v>
      </c>
      <c r="D60" s="35">
        <v>4074000000</v>
      </c>
      <c r="E60" s="33"/>
      <c r="F60" s="33">
        <v>4589200000</v>
      </c>
      <c r="G60" s="33">
        <v>4589200000</v>
      </c>
      <c r="H60" s="30">
        <v>4589200000</v>
      </c>
      <c r="I60" s="30">
        <v>4074000000</v>
      </c>
      <c r="J60" s="30"/>
      <c r="K60" s="30"/>
      <c r="L60" s="30"/>
      <c r="M60" s="30"/>
      <c r="N60" s="30"/>
      <c r="O60" s="30"/>
      <c r="P60" s="30"/>
      <c r="Q60" s="30"/>
    </row>
    <row r="61" spans="1:17" x14ac:dyDescent="0.25">
      <c r="A61" t="s">
        <v>19</v>
      </c>
      <c r="B61" s="30"/>
      <c r="C61" s="30">
        <v>840352700</v>
      </c>
      <c r="D61" s="30">
        <v>1294254892</v>
      </c>
      <c r="E61" s="33"/>
      <c r="F61" s="31">
        <v>1952790070</v>
      </c>
      <c r="G61" s="31">
        <v>2931920590</v>
      </c>
      <c r="H61" s="30">
        <v>3703262183</v>
      </c>
      <c r="I61" s="30">
        <v>4048684403</v>
      </c>
      <c r="J61" s="30"/>
      <c r="K61" s="30"/>
      <c r="L61" s="30"/>
      <c r="M61" s="30"/>
      <c r="N61" s="30"/>
      <c r="O61" s="30"/>
      <c r="P61" s="30"/>
      <c r="Q61" s="30"/>
    </row>
    <row r="62" spans="1:17" x14ac:dyDescent="0.25">
      <c r="A62" t="s">
        <v>20</v>
      </c>
      <c r="B62" s="30"/>
      <c r="C62" s="30">
        <v>448200000</v>
      </c>
      <c r="D62" s="30">
        <v>757800000</v>
      </c>
      <c r="E62" s="30"/>
      <c r="F62" s="33" t="s">
        <v>0</v>
      </c>
      <c r="G62" s="33"/>
      <c r="H62" s="30"/>
      <c r="I62" s="30"/>
      <c r="J62" s="30"/>
      <c r="K62" s="30"/>
      <c r="L62" s="30"/>
      <c r="M62" s="30"/>
      <c r="N62" s="30"/>
      <c r="O62" s="30"/>
      <c r="P62" s="30"/>
      <c r="Q62" s="30"/>
    </row>
    <row r="63" spans="1:17" s="4" customFormat="1" x14ac:dyDescent="0.25">
      <c r="B63" s="28">
        <f>SUM(B59:B62)</f>
        <v>0</v>
      </c>
      <c r="C63" s="28">
        <f t="shared" ref="C63:I63" si="9">SUM(C58:C62)</f>
        <v>7747284700</v>
      </c>
      <c r="D63" s="28">
        <f t="shared" si="9"/>
        <v>8510786892</v>
      </c>
      <c r="E63" s="28">
        <f t="shared" si="9"/>
        <v>0</v>
      </c>
      <c r="F63" s="28">
        <f t="shared" si="9"/>
        <v>9284431870</v>
      </c>
      <c r="G63" s="28">
        <f t="shared" si="9"/>
        <v>10537806570</v>
      </c>
      <c r="H63" s="28">
        <f t="shared" si="9"/>
        <v>11309148163</v>
      </c>
      <c r="I63" s="28">
        <f t="shared" si="9"/>
        <v>11290204673</v>
      </c>
      <c r="J63" s="28"/>
      <c r="K63" s="28"/>
      <c r="L63" s="28"/>
      <c r="M63" s="28"/>
      <c r="N63" s="28"/>
      <c r="O63" s="28"/>
      <c r="P63" s="28"/>
      <c r="Q63" s="28"/>
    </row>
    <row r="64" spans="1:17" x14ac:dyDescent="0.25">
      <c r="A64" s="62" t="s">
        <v>106</v>
      </c>
      <c r="B64" s="30"/>
      <c r="C64" s="30">
        <v>33064726</v>
      </c>
      <c r="D64" s="30">
        <v>61889827</v>
      </c>
      <c r="E64" s="30"/>
      <c r="F64" s="30">
        <v>576038591</v>
      </c>
      <c r="G64" s="30">
        <v>612362953</v>
      </c>
      <c r="H64" s="30">
        <v>1122259306</v>
      </c>
      <c r="I64" s="30">
        <v>2038259982</v>
      </c>
      <c r="J64" s="30"/>
      <c r="K64" s="30"/>
      <c r="L64" s="30"/>
      <c r="M64" s="30"/>
      <c r="N64" s="30"/>
      <c r="O64" s="30"/>
      <c r="P64" s="30"/>
      <c r="Q64" s="30"/>
    </row>
    <row r="65" spans="1:17" s="4" customFormat="1" x14ac:dyDescent="0.25">
      <c r="B65" s="39"/>
      <c r="C65" s="39"/>
      <c r="D65" s="39"/>
      <c r="E65" s="39"/>
      <c r="F65" s="39"/>
      <c r="G65" s="39"/>
      <c r="H65" s="28"/>
      <c r="I65" s="28"/>
      <c r="J65" s="28"/>
      <c r="K65" s="28"/>
      <c r="L65" s="28"/>
      <c r="M65" s="28"/>
      <c r="N65" s="28"/>
      <c r="O65" s="28"/>
      <c r="P65" s="28"/>
      <c r="Q65" s="28"/>
    </row>
    <row r="66" spans="1:17" s="4" customFormat="1" x14ac:dyDescent="0.25">
      <c r="B66" s="39"/>
      <c r="C66" s="39"/>
      <c r="D66" s="39"/>
      <c r="E66" s="39"/>
      <c r="F66" s="39"/>
      <c r="G66" s="39"/>
      <c r="H66" s="28"/>
      <c r="I66" s="28"/>
      <c r="J66" s="28"/>
      <c r="K66" s="28"/>
      <c r="L66" s="28"/>
      <c r="M66" s="28"/>
      <c r="N66" s="28"/>
      <c r="O66" s="28"/>
      <c r="P66" s="28"/>
      <c r="Q66" s="28"/>
    </row>
    <row r="67" spans="1:17" s="4" customFormat="1" x14ac:dyDescent="0.25">
      <c r="B67" s="39">
        <f>SUM(B56,B63)</f>
        <v>0</v>
      </c>
      <c r="C67" s="39">
        <f t="shared" ref="C67:I67" si="10">SUM(C56,C63,C64)</f>
        <v>14131651699</v>
      </c>
      <c r="D67" s="39">
        <f t="shared" si="10"/>
        <v>17448512728</v>
      </c>
      <c r="E67" s="39">
        <f t="shared" si="10"/>
        <v>0</v>
      </c>
      <c r="F67" s="39">
        <f t="shared" si="10"/>
        <v>20232519373</v>
      </c>
      <c r="G67" s="39">
        <f t="shared" si="10"/>
        <v>25288357023</v>
      </c>
      <c r="H67" s="39">
        <f t="shared" si="10"/>
        <v>30083847834</v>
      </c>
      <c r="I67" s="39">
        <f t="shared" si="10"/>
        <v>32682082051</v>
      </c>
      <c r="J67" s="28"/>
      <c r="K67" s="28"/>
      <c r="L67" s="28"/>
      <c r="M67" s="28"/>
      <c r="N67" s="28"/>
      <c r="O67" s="28"/>
      <c r="P67" s="28"/>
      <c r="Q67" s="28"/>
    </row>
    <row r="68" spans="1:17" x14ac:dyDescent="0.25">
      <c r="B68" s="30"/>
      <c r="C68" s="30"/>
      <c r="D68" s="30"/>
      <c r="E68" s="33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</row>
    <row r="69" spans="1:17" s="42" customFormat="1" x14ac:dyDescent="0.25">
      <c r="A69" s="65" t="s">
        <v>107</v>
      </c>
      <c r="B69" s="40" t="e">
        <f t="shared" ref="B69:I69" si="11">B63/(B59/10)</f>
        <v>#DIV/0!</v>
      </c>
      <c r="C69" s="40">
        <f t="shared" si="11"/>
        <v>32.487024537767766</v>
      </c>
      <c r="D69" s="40">
        <f t="shared" si="11"/>
        <v>35.688651353695093</v>
      </c>
      <c r="E69" s="40" t="e">
        <f t="shared" si="11"/>
        <v>#DIV/0!</v>
      </c>
      <c r="F69" s="40">
        <f t="shared" si="11"/>
        <v>33.854617698723814</v>
      </c>
      <c r="G69" s="40">
        <f t="shared" si="11"/>
        <v>34.931731840382007</v>
      </c>
      <c r="H69" s="40">
        <f t="shared" si="11"/>
        <v>37.488648927920565</v>
      </c>
      <c r="I69" s="40">
        <f t="shared" si="11"/>
        <v>35.643669844613179</v>
      </c>
    </row>
    <row r="70" spans="1:17" x14ac:dyDescent="0.25">
      <c r="A70" s="65" t="s">
        <v>108</v>
      </c>
      <c r="B70" s="30">
        <f>B59/10</f>
        <v>0</v>
      </c>
      <c r="C70" s="30">
        <f t="shared" ref="C70:G70" si="12">C59/10</f>
        <v>238473200</v>
      </c>
      <c r="D70" s="30">
        <f t="shared" si="12"/>
        <v>238473200</v>
      </c>
      <c r="E70" s="30">
        <f t="shared" si="12"/>
        <v>0</v>
      </c>
      <c r="F70" s="30">
        <f t="shared" si="12"/>
        <v>274244180</v>
      </c>
      <c r="G70" s="30">
        <f t="shared" si="12"/>
        <v>301668598</v>
      </c>
      <c r="H70" s="30">
        <f t="shared" ref="H70:I70" si="13">H59/10</f>
        <v>301668598</v>
      </c>
      <c r="I70" s="30">
        <f t="shared" si="13"/>
        <v>316752027</v>
      </c>
    </row>
    <row r="75" spans="1:17" x14ac:dyDescent="0.25">
      <c r="B75" s="30"/>
      <c r="C75" s="30"/>
      <c r="D75" s="30"/>
      <c r="E75" s="30"/>
      <c r="F75" s="30"/>
      <c r="G75" s="30"/>
      <c r="H75" s="30"/>
      <c r="I75" s="3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workbookViewId="0">
      <pane xSplit="1" ySplit="5" topLeftCell="B24" activePane="bottomRight" state="frozen"/>
      <selection pane="topRight" activeCell="B1" sqref="B1"/>
      <selection pane="bottomLeft" activeCell="A7" sqref="A7"/>
      <selection pane="bottomRight" activeCell="F4" sqref="F4"/>
    </sheetView>
  </sheetViews>
  <sheetFormatPr defaultRowHeight="15" x14ac:dyDescent="0.25"/>
  <cols>
    <col min="1" max="1" width="25.7109375" customWidth="1"/>
    <col min="2" max="2" width="8.28515625" customWidth="1"/>
    <col min="3" max="4" width="16.85546875" style="2" bestFit="1" customWidth="1"/>
    <col min="5" max="5" width="15.42578125" style="2" bestFit="1" customWidth="1"/>
    <col min="6" max="6" width="16.85546875" style="2" bestFit="1" customWidth="1"/>
    <col min="7" max="7" width="15.42578125" style="2" customWidth="1"/>
    <col min="8" max="9" width="15.28515625" style="2" bestFit="1" customWidth="1"/>
    <col min="10" max="12" width="9.140625" style="2"/>
  </cols>
  <sheetData>
    <row r="1" spans="1:16" ht="15.75" x14ac:dyDescent="0.25">
      <c r="A1" s="3" t="s">
        <v>48</v>
      </c>
      <c r="B1" s="3"/>
      <c r="C1" s="14"/>
      <c r="D1" s="14"/>
    </row>
    <row r="2" spans="1:16" ht="15.75" x14ac:dyDescent="0.25">
      <c r="A2" s="3" t="s">
        <v>36</v>
      </c>
      <c r="B2" s="3"/>
      <c r="C2" s="14"/>
      <c r="D2" s="14"/>
    </row>
    <row r="3" spans="1:16" ht="15.75" x14ac:dyDescent="0.25">
      <c r="A3" s="3" t="s">
        <v>1</v>
      </c>
      <c r="B3" s="3"/>
      <c r="C3" s="15"/>
      <c r="D3" s="15" t="s">
        <v>137</v>
      </c>
      <c r="E3" s="16"/>
      <c r="F3" s="16" t="s">
        <v>138</v>
      </c>
      <c r="G3" s="16"/>
      <c r="H3" s="16"/>
      <c r="I3" s="16"/>
      <c r="J3" s="16"/>
      <c r="K3" s="16"/>
      <c r="L3" s="16"/>
    </row>
    <row r="4" spans="1:16" ht="15.75" x14ac:dyDescent="0.25">
      <c r="A4" s="3"/>
      <c r="B4" s="3"/>
      <c r="C4" s="3">
        <v>2013</v>
      </c>
      <c r="D4" s="3">
        <f>C4+1</f>
        <v>2014</v>
      </c>
      <c r="E4" s="3">
        <f t="shared" ref="E4:I4" si="0">D4+1</f>
        <v>2015</v>
      </c>
      <c r="F4" s="3">
        <f t="shared" si="0"/>
        <v>2016</v>
      </c>
      <c r="G4" s="3">
        <f t="shared" si="0"/>
        <v>2017</v>
      </c>
      <c r="H4" s="3">
        <f t="shared" si="0"/>
        <v>2018</v>
      </c>
      <c r="I4" s="3">
        <f t="shared" si="0"/>
        <v>2019</v>
      </c>
      <c r="J4" s="16"/>
      <c r="K4" s="16"/>
      <c r="L4" s="16"/>
    </row>
    <row r="5" spans="1:16" ht="15.75" x14ac:dyDescent="0.25">
      <c r="C5" s="17"/>
      <c r="D5" s="17"/>
      <c r="E5" s="16"/>
      <c r="F5" s="16"/>
      <c r="G5" s="16"/>
      <c r="H5" s="16"/>
      <c r="I5" s="16"/>
      <c r="J5" s="16"/>
      <c r="K5" s="16"/>
      <c r="L5" s="16"/>
    </row>
    <row r="6" spans="1:16" ht="15.75" x14ac:dyDescent="0.25">
      <c r="A6" s="3"/>
      <c r="B6" s="3"/>
      <c r="C6" s="43"/>
      <c r="D6" s="43"/>
      <c r="E6" s="43"/>
      <c r="F6" s="43"/>
      <c r="G6" s="43"/>
      <c r="H6" s="43"/>
      <c r="I6" s="43"/>
      <c r="J6" s="43"/>
      <c r="K6" s="44"/>
      <c r="L6" s="44"/>
      <c r="M6" s="30"/>
      <c r="N6" s="30"/>
      <c r="O6" s="30"/>
      <c r="P6" s="30"/>
    </row>
    <row r="7" spans="1:16" s="4" customFormat="1" x14ac:dyDescent="0.25">
      <c r="A7" s="65" t="s">
        <v>109</v>
      </c>
      <c r="B7" s="71"/>
      <c r="C7" s="46">
        <v>7201676615</v>
      </c>
      <c r="D7" s="46">
        <v>8293870947</v>
      </c>
      <c r="E7" s="46"/>
      <c r="F7" s="46">
        <v>14285928787</v>
      </c>
      <c r="G7" s="46">
        <v>13978990238</v>
      </c>
      <c r="H7" s="46">
        <v>17516144850</v>
      </c>
      <c r="I7" s="46">
        <v>20295754765</v>
      </c>
      <c r="J7" s="46"/>
      <c r="K7" s="48"/>
      <c r="L7" s="48"/>
      <c r="M7" s="28"/>
      <c r="N7" s="28"/>
      <c r="O7" s="28"/>
      <c r="P7" s="28"/>
    </row>
    <row r="8" spans="1:16" x14ac:dyDescent="0.25">
      <c r="A8" t="s">
        <v>110</v>
      </c>
      <c r="C8" s="43">
        <v>5704644275</v>
      </c>
      <c r="D8" s="43">
        <v>6113292916</v>
      </c>
      <c r="E8" s="43"/>
      <c r="F8" s="43">
        <v>10092715915</v>
      </c>
      <c r="G8" s="43">
        <v>9421283769</v>
      </c>
      <c r="H8" s="43">
        <v>12922011242</v>
      </c>
      <c r="I8" s="43">
        <v>15408665445</v>
      </c>
      <c r="J8" s="43"/>
      <c r="K8" s="44"/>
      <c r="L8" s="44"/>
      <c r="M8" s="30"/>
      <c r="N8" s="30"/>
      <c r="O8" s="30"/>
      <c r="P8" s="30"/>
    </row>
    <row r="9" spans="1:16" s="4" customFormat="1" x14ac:dyDescent="0.25">
      <c r="A9" s="65" t="s">
        <v>111</v>
      </c>
      <c r="B9" s="71"/>
      <c r="C9" s="46">
        <f t="shared" ref="C9:I9" si="1">C7-C8</f>
        <v>1497032340</v>
      </c>
      <c r="D9" s="46">
        <f t="shared" si="1"/>
        <v>2180578031</v>
      </c>
      <c r="E9" s="46">
        <f t="shared" si="1"/>
        <v>0</v>
      </c>
      <c r="F9" s="46">
        <f t="shared" si="1"/>
        <v>4193212872</v>
      </c>
      <c r="G9" s="46">
        <f t="shared" si="1"/>
        <v>4557706469</v>
      </c>
      <c r="H9" s="46">
        <f t="shared" si="1"/>
        <v>4594133608</v>
      </c>
      <c r="I9" s="46">
        <f t="shared" si="1"/>
        <v>4887089320</v>
      </c>
      <c r="J9" s="46"/>
      <c r="K9" s="48"/>
      <c r="L9" s="48"/>
      <c r="M9" s="28"/>
      <c r="N9" s="28"/>
      <c r="O9" s="28"/>
      <c r="P9" s="28"/>
    </row>
    <row r="10" spans="1:16" x14ac:dyDescent="0.25">
      <c r="C10" s="43"/>
      <c r="D10" s="43"/>
      <c r="E10" s="43"/>
      <c r="F10" s="43"/>
      <c r="G10" s="43"/>
      <c r="H10" s="43"/>
      <c r="I10" s="43"/>
      <c r="J10" s="43"/>
      <c r="K10" s="44"/>
      <c r="L10" s="44"/>
      <c r="M10" s="30"/>
      <c r="N10" s="30"/>
      <c r="O10" s="30"/>
      <c r="P10" s="30"/>
    </row>
    <row r="11" spans="1:16" x14ac:dyDescent="0.25">
      <c r="A11" s="65" t="s">
        <v>112</v>
      </c>
      <c r="B11" s="71"/>
      <c r="C11" s="45"/>
      <c r="D11" s="45"/>
      <c r="E11" s="45"/>
      <c r="F11" s="45"/>
      <c r="G11" s="45"/>
      <c r="H11" s="43"/>
      <c r="I11" s="43"/>
      <c r="J11" s="43"/>
      <c r="K11" s="44"/>
      <c r="L11" s="44"/>
      <c r="M11" s="30"/>
      <c r="N11" s="30"/>
      <c r="O11" s="30"/>
      <c r="P11" s="30"/>
    </row>
    <row r="12" spans="1:16" x14ac:dyDescent="0.25">
      <c r="A12" s="8" t="s">
        <v>93</v>
      </c>
      <c r="B12" s="8"/>
      <c r="C12" s="45">
        <v>252276200</v>
      </c>
      <c r="D12" s="45">
        <v>283445960</v>
      </c>
      <c r="E12" s="45"/>
      <c r="F12" s="45">
        <v>214393074</v>
      </c>
      <c r="G12" s="45">
        <v>115269804</v>
      </c>
      <c r="H12" s="43">
        <v>309514844</v>
      </c>
      <c r="I12" s="43">
        <v>270335685</v>
      </c>
      <c r="J12" s="43"/>
      <c r="K12" s="44"/>
      <c r="L12" s="44"/>
      <c r="M12" s="30"/>
      <c r="N12" s="30"/>
      <c r="O12" s="30"/>
      <c r="P12" s="30"/>
    </row>
    <row r="13" spans="1:16" x14ac:dyDescent="0.25">
      <c r="A13" s="8" t="s">
        <v>37</v>
      </c>
      <c r="B13" s="8"/>
      <c r="C13" s="45"/>
      <c r="D13" s="45"/>
      <c r="E13" s="45"/>
      <c r="F13" s="45">
        <v>0</v>
      </c>
      <c r="G13" s="45"/>
      <c r="H13" s="43"/>
      <c r="I13" s="43"/>
      <c r="J13" s="43"/>
      <c r="K13" s="44"/>
      <c r="L13" s="44"/>
      <c r="M13" s="30"/>
      <c r="N13" s="30"/>
      <c r="O13" s="30"/>
      <c r="P13" s="30"/>
    </row>
    <row r="14" spans="1:16" x14ac:dyDescent="0.25">
      <c r="A14" s="8" t="s">
        <v>38</v>
      </c>
      <c r="B14" s="8"/>
      <c r="C14" s="45">
        <v>528768590</v>
      </c>
      <c r="D14" s="45">
        <v>678806149</v>
      </c>
      <c r="E14" s="45"/>
      <c r="F14" s="45">
        <v>0</v>
      </c>
      <c r="G14" s="45">
        <v>0</v>
      </c>
      <c r="H14" s="43"/>
      <c r="I14" s="43"/>
      <c r="J14" s="43"/>
      <c r="K14" s="44"/>
      <c r="L14" s="44"/>
      <c r="M14" s="30"/>
      <c r="N14" s="30"/>
      <c r="O14" s="30"/>
      <c r="P14" s="30"/>
    </row>
    <row r="15" spans="1:16" x14ac:dyDescent="0.25">
      <c r="A15" s="8" t="s">
        <v>39</v>
      </c>
      <c r="B15" s="8"/>
      <c r="C15" s="45"/>
      <c r="D15" s="45"/>
      <c r="E15" s="45"/>
      <c r="F15" s="45">
        <v>1443569895</v>
      </c>
      <c r="G15" s="45">
        <v>1342670641</v>
      </c>
      <c r="H15" s="43">
        <v>1041169407</v>
      </c>
      <c r="I15" s="43">
        <v>1294657722</v>
      </c>
      <c r="J15" s="43"/>
      <c r="K15" s="44"/>
      <c r="L15" s="44"/>
      <c r="M15" s="30"/>
      <c r="N15" s="30"/>
      <c r="O15" s="30"/>
      <c r="P15" s="30"/>
    </row>
    <row r="16" spans="1:16" x14ac:dyDescent="0.25">
      <c r="A16" s="8"/>
      <c r="B16" s="8"/>
      <c r="C16" s="45"/>
      <c r="D16" s="45"/>
      <c r="E16" s="45"/>
      <c r="F16" s="45"/>
      <c r="G16" s="45"/>
      <c r="H16" s="43"/>
      <c r="I16" s="43"/>
      <c r="J16" s="43"/>
      <c r="K16" s="44"/>
      <c r="L16" s="44"/>
      <c r="M16" s="30"/>
      <c r="N16" s="30"/>
      <c r="O16" s="30"/>
      <c r="P16" s="30"/>
    </row>
    <row r="17" spans="1:16" x14ac:dyDescent="0.25">
      <c r="A17" s="65" t="s">
        <v>113</v>
      </c>
      <c r="B17" s="71"/>
      <c r="C17" s="46">
        <f t="shared" ref="C17:I17" si="2">C9-C14-C15+C12+C13</f>
        <v>1220539950</v>
      </c>
      <c r="D17" s="46">
        <f t="shared" si="2"/>
        <v>1785217842</v>
      </c>
      <c r="E17" s="46">
        <f t="shared" si="2"/>
        <v>0</v>
      </c>
      <c r="F17" s="46">
        <f t="shared" si="2"/>
        <v>2964036051</v>
      </c>
      <c r="G17" s="46">
        <f t="shared" si="2"/>
        <v>3330305632</v>
      </c>
      <c r="H17" s="46">
        <f t="shared" si="2"/>
        <v>3862479045</v>
      </c>
      <c r="I17" s="46">
        <f t="shared" si="2"/>
        <v>3862767283</v>
      </c>
      <c r="J17" s="43"/>
      <c r="K17" s="44"/>
      <c r="L17" s="44"/>
      <c r="M17" s="30"/>
      <c r="N17" s="30"/>
      <c r="O17" s="30"/>
      <c r="P17" s="30"/>
    </row>
    <row r="18" spans="1:16" x14ac:dyDescent="0.25">
      <c r="A18" s="66" t="s">
        <v>114</v>
      </c>
      <c r="B18" s="71"/>
      <c r="C18" s="45"/>
      <c r="D18" s="45"/>
      <c r="E18" s="45"/>
      <c r="F18" s="45"/>
      <c r="G18" s="45"/>
      <c r="H18" s="45"/>
      <c r="I18" s="43"/>
      <c r="J18" s="43"/>
      <c r="K18" s="44"/>
      <c r="L18" s="44"/>
      <c r="M18" s="30"/>
      <c r="N18" s="30"/>
      <c r="O18" s="30"/>
      <c r="P18" s="30"/>
    </row>
    <row r="19" spans="1:16" x14ac:dyDescent="0.25">
      <c r="A19" s="8" t="s">
        <v>40</v>
      </c>
      <c r="B19" s="8"/>
      <c r="C19" s="45">
        <v>263379182</v>
      </c>
      <c r="D19" s="45">
        <v>212359375</v>
      </c>
      <c r="E19" s="45"/>
      <c r="F19" s="45">
        <v>566523233</v>
      </c>
      <c r="G19" s="45">
        <v>424274772</v>
      </c>
      <c r="H19" s="43">
        <v>706960934</v>
      </c>
      <c r="I19" s="43">
        <v>804547398</v>
      </c>
      <c r="J19" s="43"/>
      <c r="K19" s="44"/>
      <c r="L19" s="44"/>
      <c r="M19" s="30"/>
      <c r="N19" s="30"/>
      <c r="O19" s="30"/>
      <c r="P19" s="30"/>
    </row>
    <row r="20" spans="1:16" s="8" customFormat="1" x14ac:dyDescent="0.25">
      <c r="A20" s="8" t="s">
        <v>41</v>
      </c>
      <c r="C20" s="45"/>
      <c r="D20" s="45"/>
      <c r="E20" s="45"/>
      <c r="F20" s="45"/>
      <c r="G20" s="45">
        <v>0</v>
      </c>
      <c r="H20" s="45"/>
      <c r="I20" s="45"/>
      <c r="J20" s="45"/>
      <c r="K20" s="60"/>
      <c r="L20" s="60"/>
      <c r="M20" s="35"/>
      <c r="N20" s="35"/>
      <c r="O20" s="35"/>
      <c r="P20" s="35"/>
    </row>
    <row r="21" spans="1:16" s="4" customFormat="1" ht="15.75" customHeight="1" x14ac:dyDescent="0.25">
      <c r="A21" s="65" t="s">
        <v>115</v>
      </c>
      <c r="B21" s="71"/>
      <c r="C21" s="47">
        <f t="shared" ref="C21:F21" si="3">C17-C19+C20</f>
        <v>957160768</v>
      </c>
      <c r="D21" s="47">
        <f t="shared" si="3"/>
        <v>1572858467</v>
      </c>
      <c r="E21" s="47">
        <f t="shared" si="3"/>
        <v>0</v>
      </c>
      <c r="F21" s="47">
        <f t="shared" si="3"/>
        <v>2397512818</v>
      </c>
      <c r="G21" s="47">
        <f>G17-G19+G20</f>
        <v>2906030860</v>
      </c>
      <c r="H21" s="47">
        <f>H17-H19+H20</f>
        <v>3155518111</v>
      </c>
      <c r="I21" s="47">
        <f>I17-I19+I20</f>
        <v>3058219885</v>
      </c>
      <c r="J21" s="46"/>
      <c r="K21" s="48"/>
      <c r="L21" s="48"/>
      <c r="M21" s="28"/>
      <c r="N21" s="28"/>
      <c r="O21" s="28"/>
      <c r="P21" s="28"/>
    </row>
    <row r="22" spans="1:16" x14ac:dyDescent="0.25">
      <c r="C22" s="45"/>
      <c r="D22" s="45"/>
      <c r="E22" s="45"/>
      <c r="F22" s="45"/>
      <c r="G22" s="45"/>
      <c r="H22" s="43"/>
      <c r="I22" s="43"/>
      <c r="J22" s="43"/>
      <c r="K22" s="44"/>
      <c r="L22" s="44"/>
      <c r="M22" s="30"/>
      <c r="N22" s="30"/>
      <c r="O22" s="30"/>
      <c r="P22" s="30"/>
    </row>
    <row r="23" spans="1:16" x14ac:dyDescent="0.25">
      <c r="A23" t="s">
        <v>42</v>
      </c>
      <c r="C23" s="45">
        <v>0</v>
      </c>
      <c r="D23" s="45">
        <v>81527900</v>
      </c>
      <c r="E23" s="45"/>
      <c r="F23" s="45">
        <v>0</v>
      </c>
      <c r="G23" s="45">
        <v>0</v>
      </c>
      <c r="H23" s="43">
        <v>0</v>
      </c>
      <c r="I23" s="43"/>
      <c r="J23" s="43"/>
      <c r="K23" s="44"/>
      <c r="L23" s="44"/>
      <c r="M23" s="30"/>
      <c r="N23" s="30"/>
      <c r="O23" s="30"/>
      <c r="P23" s="30"/>
    </row>
    <row r="24" spans="1:16" x14ac:dyDescent="0.25">
      <c r="A24" s="8" t="s">
        <v>43</v>
      </c>
      <c r="B24" s="8"/>
      <c r="C24" s="45"/>
      <c r="D24" s="45"/>
      <c r="E24" s="45"/>
      <c r="F24" s="45">
        <v>0</v>
      </c>
      <c r="G24" s="45">
        <v>0</v>
      </c>
      <c r="H24" s="45">
        <v>0</v>
      </c>
      <c r="I24" s="43"/>
      <c r="J24" s="43"/>
      <c r="K24" s="44"/>
      <c r="L24" s="44"/>
      <c r="M24" s="30"/>
      <c r="N24" s="30"/>
      <c r="O24" s="30"/>
      <c r="P24" s="30"/>
    </row>
    <row r="25" spans="1:16" x14ac:dyDescent="0.25">
      <c r="A25" s="8" t="s">
        <v>44</v>
      </c>
      <c r="B25" s="8"/>
      <c r="C25" s="45"/>
      <c r="D25" s="45"/>
      <c r="E25" s="45"/>
      <c r="F25" s="45">
        <v>0</v>
      </c>
      <c r="G25" s="45">
        <v>0</v>
      </c>
      <c r="H25" s="45">
        <v>0</v>
      </c>
      <c r="I25" s="43"/>
      <c r="J25" s="43"/>
      <c r="K25" s="44"/>
      <c r="L25" s="44"/>
      <c r="M25" s="30"/>
      <c r="N25" s="30"/>
      <c r="O25" s="30"/>
      <c r="P25" s="30"/>
    </row>
    <row r="26" spans="1:16" x14ac:dyDescent="0.25">
      <c r="A26" s="65" t="s">
        <v>116</v>
      </c>
      <c r="B26" s="71"/>
      <c r="C26" s="47">
        <f t="shared" ref="C26:E26" si="4">C21-SUM(C23:C24)+SUM(C25)</f>
        <v>957160768</v>
      </c>
      <c r="D26" s="47">
        <f t="shared" si="4"/>
        <v>1491330567</v>
      </c>
      <c r="E26" s="47">
        <f t="shared" si="4"/>
        <v>0</v>
      </c>
      <c r="F26" s="47">
        <f t="shared" ref="F26:I26" si="5">F21-SUM(F23:F24)+SUM(F25)</f>
        <v>2397512818</v>
      </c>
      <c r="G26" s="47">
        <f t="shared" si="5"/>
        <v>2906030860</v>
      </c>
      <c r="H26" s="47">
        <f t="shared" si="5"/>
        <v>3155518111</v>
      </c>
      <c r="I26" s="47">
        <f t="shared" si="5"/>
        <v>3058219885</v>
      </c>
      <c r="J26" s="43"/>
      <c r="K26" s="44"/>
      <c r="L26" s="44"/>
      <c r="M26" s="30"/>
      <c r="N26" s="30"/>
      <c r="O26" s="30"/>
      <c r="P26" s="30"/>
    </row>
    <row r="27" spans="1:16" x14ac:dyDescent="0.25">
      <c r="A27" s="8"/>
      <c r="B27" s="8"/>
      <c r="C27" s="45"/>
      <c r="D27" s="45"/>
      <c r="E27" s="45"/>
      <c r="F27" s="45"/>
      <c r="G27" s="46"/>
      <c r="H27" s="43"/>
      <c r="I27" s="43"/>
      <c r="J27" s="43"/>
      <c r="K27" s="44"/>
      <c r="L27" s="44"/>
      <c r="M27" s="30"/>
      <c r="N27" s="30"/>
      <c r="O27" s="30"/>
      <c r="P27" s="30"/>
    </row>
    <row r="28" spans="1:16" s="4" customFormat="1" x14ac:dyDescent="0.25">
      <c r="A28" s="62" t="s">
        <v>34</v>
      </c>
      <c r="B28" s="62"/>
      <c r="C28" s="46">
        <f t="shared" ref="C28:I28" si="6">SUM(C29:C30)</f>
        <v>272065189</v>
      </c>
      <c r="D28" s="46">
        <f t="shared" si="6"/>
        <v>446777807</v>
      </c>
      <c r="E28" s="46">
        <f t="shared" si="6"/>
        <v>0</v>
      </c>
      <c r="F28" s="46">
        <f t="shared" si="6"/>
        <v>422280177</v>
      </c>
      <c r="G28" s="46">
        <f t="shared" si="6"/>
        <v>777313736</v>
      </c>
      <c r="H28" s="46">
        <f t="shared" si="6"/>
        <v>861489145</v>
      </c>
      <c r="I28" s="46">
        <f t="shared" si="6"/>
        <v>950600182</v>
      </c>
      <c r="J28" s="46"/>
      <c r="K28" s="48"/>
      <c r="L28" s="48"/>
      <c r="M28" s="28"/>
      <c r="N28" s="28"/>
      <c r="O28" s="28"/>
      <c r="P28" s="28"/>
    </row>
    <row r="29" spans="1:16" x14ac:dyDescent="0.25">
      <c r="A29" s="8" t="s">
        <v>45</v>
      </c>
      <c r="B29" s="8"/>
      <c r="C29" s="45">
        <v>187754134</v>
      </c>
      <c r="D29" s="45">
        <v>323588449</v>
      </c>
      <c r="E29" s="45"/>
      <c r="F29" s="45">
        <v>797695293</v>
      </c>
      <c r="G29" s="45">
        <v>701415662</v>
      </c>
      <c r="H29" s="43">
        <v>552689811</v>
      </c>
      <c r="I29" s="43">
        <v>507069096</v>
      </c>
      <c r="J29" s="43"/>
      <c r="K29" s="44"/>
      <c r="L29" s="44"/>
      <c r="M29" s="30"/>
      <c r="N29" s="30"/>
      <c r="O29" s="30"/>
      <c r="P29" s="30"/>
    </row>
    <row r="30" spans="1:16" x14ac:dyDescent="0.25">
      <c r="A30" s="8" t="s">
        <v>46</v>
      </c>
      <c r="B30" s="8"/>
      <c r="C30" s="45">
        <v>84311055</v>
      </c>
      <c r="D30" s="45">
        <v>123189358</v>
      </c>
      <c r="E30" s="45"/>
      <c r="F30" s="45">
        <v>-375415116</v>
      </c>
      <c r="G30" s="45">
        <v>75898074</v>
      </c>
      <c r="H30" s="43">
        <v>308799334</v>
      </c>
      <c r="I30" s="43">
        <v>443531086</v>
      </c>
      <c r="J30" s="43"/>
      <c r="K30" s="44"/>
      <c r="L30" s="44"/>
      <c r="M30" s="30"/>
      <c r="N30" s="30"/>
      <c r="O30" s="30"/>
      <c r="P30" s="30"/>
    </row>
    <row r="31" spans="1:16" x14ac:dyDescent="0.25">
      <c r="A31" s="8"/>
      <c r="B31" s="8"/>
      <c r="C31" s="45"/>
      <c r="D31" s="45"/>
      <c r="E31" s="45"/>
      <c r="F31" s="45"/>
      <c r="G31" s="46"/>
      <c r="H31" s="43"/>
      <c r="I31" s="43"/>
      <c r="J31" s="43"/>
      <c r="K31" s="44"/>
      <c r="L31" s="44"/>
      <c r="M31" s="30"/>
      <c r="N31" s="30"/>
      <c r="O31" s="30"/>
      <c r="P31" s="30"/>
    </row>
    <row r="32" spans="1:16" s="4" customFormat="1" x14ac:dyDescent="0.25">
      <c r="A32" s="65" t="s">
        <v>117</v>
      </c>
      <c r="B32" s="71"/>
      <c r="C32" s="46">
        <f t="shared" ref="C32:I32" si="7">C26-C28</f>
        <v>685095579</v>
      </c>
      <c r="D32" s="46">
        <f t="shared" si="7"/>
        <v>1044552760</v>
      </c>
      <c r="E32" s="46">
        <f t="shared" si="7"/>
        <v>0</v>
      </c>
      <c r="F32" s="46">
        <f t="shared" si="7"/>
        <v>1975232641</v>
      </c>
      <c r="G32" s="46">
        <f>G26-G28</f>
        <v>2128717124</v>
      </c>
      <c r="H32" s="46">
        <f t="shared" si="7"/>
        <v>2294028966</v>
      </c>
      <c r="I32" s="46">
        <f t="shared" si="7"/>
        <v>2107619703</v>
      </c>
      <c r="J32" s="46"/>
      <c r="K32" s="48"/>
      <c r="L32" s="48"/>
      <c r="M32" s="28"/>
      <c r="N32" s="28"/>
      <c r="O32" s="28"/>
      <c r="P32" s="28"/>
    </row>
    <row r="33" spans="1:12" x14ac:dyDescent="0.25">
      <c r="A33" s="8"/>
      <c r="B33" s="8"/>
      <c r="C33" s="20"/>
      <c r="D33" s="20"/>
      <c r="E33" s="21"/>
      <c r="F33" s="18"/>
      <c r="G33" s="19"/>
      <c r="H33" s="19"/>
      <c r="I33" s="19"/>
      <c r="J33" s="19"/>
      <c r="K33" s="16"/>
      <c r="L33" s="16"/>
    </row>
    <row r="34" spans="1:12" s="42" customFormat="1" x14ac:dyDescent="0.25">
      <c r="A34" s="65" t="s">
        <v>118</v>
      </c>
      <c r="B34" s="71"/>
      <c r="C34" s="49">
        <f>C32/('1'!C59/10)</f>
        <v>2.872840969131961</v>
      </c>
      <c r="D34" s="49">
        <f>D32/('1'!D59/10)</f>
        <v>4.3801683375742009</v>
      </c>
      <c r="E34" s="49" t="e">
        <f>E32/('1'!E59/10)</f>
        <v>#DIV/0!</v>
      </c>
      <c r="F34" s="49">
        <f>F32/('1'!F59/10)</f>
        <v>7.2024596511036263</v>
      </c>
      <c r="G34" s="49">
        <f>G32/('1'!G59/10)</f>
        <v>7.0564756759999261</v>
      </c>
      <c r="H34" s="49">
        <f>H32/('1'!H59/10)</f>
        <v>7.6044672239965792</v>
      </c>
      <c r="I34" s="49">
        <f>I32/('1'!I59/10)</f>
        <v>6.6538475632233283</v>
      </c>
      <c r="J34" s="50"/>
      <c r="K34" s="51"/>
      <c r="L34" s="51"/>
    </row>
    <row r="35" spans="1:12" s="42" customFormat="1" x14ac:dyDescent="0.25">
      <c r="A35" s="66" t="s">
        <v>119</v>
      </c>
      <c r="B35" s="71"/>
      <c r="C35" s="49">
        <v>207368000</v>
      </c>
      <c r="D35" s="49">
        <v>238473200</v>
      </c>
      <c r="E35" s="49">
        <v>238473200</v>
      </c>
      <c r="F35" s="49">
        <v>274244180</v>
      </c>
      <c r="G35" s="49">
        <v>301668598</v>
      </c>
      <c r="H35" s="49">
        <v>301668598</v>
      </c>
      <c r="I35" s="49">
        <v>301668599</v>
      </c>
      <c r="J35" s="50"/>
      <c r="K35" s="51"/>
      <c r="L35" s="51"/>
    </row>
    <row r="36" spans="1:12" x14ac:dyDescent="0.25">
      <c r="C36" s="20"/>
      <c r="D36" s="20"/>
      <c r="E36" s="19"/>
      <c r="F36" s="19"/>
      <c r="G36" s="19"/>
      <c r="H36" s="19"/>
      <c r="I36" s="19"/>
      <c r="J36" s="19"/>
      <c r="K36" s="16"/>
      <c r="L36" s="16"/>
    </row>
    <row r="37" spans="1:12" x14ac:dyDescent="0.25">
      <c r="C37" s="19"/>
      <c r="D37" s="19"/>
      <c r="E37" s="19"/>
      <c r="F37" s="19"/>
      <c r="G37" s="19"/>
      <c r="H37" s="19"/>
      <c r="I37" s="19"/>
      <c r="J37" s="19"/>
      <c r="K37" s="16"/>
      <c r="L37" s="16"/>
    </row>
    <row r="38" spans="1:12" x14ac:dyDescent="0.25">
      <c r="C38" s="19"/>
      <c r="D38" s="19"/>
      <c r="E38" s="19"/>
      <c r="F38" s="19"/>
      <c r="G38" s="19"/>
      <c r="H38" s="19"/>
      <c r="I38" s="19"/>
      <c r="J38" s="19"/>
      <c r="K38" s="16"/>
      <c r="L38" s="16"/>
    </row>
    <row r="39" spans="1:12" x14ac:dyDescent="0.25">
      <c r="C39" s="19"/>
      <c r="D39" s="19"/>
      <c r="E39" s="19"/>
      <c r="F39" s="19"/>
      <c r="G39" s="19"/>
      <c r="H39" s="19"/>
      <c r="I39" s="19"/>
      <c r="J39" s="19"/>
      <c r="K39" s="16"/>
      <c r="L39" s="16"/>
    </row>
    <row r="40" spans="1:12" x14ac:dyDescent="0.25">
      <c r="C40" s="19"/>
      <c r="D40" s="19"/>
      <c r="E40" s="19"/>
      <c r="F40" s="19"/>
      <c r="G40" s="19"/>
      <c r="H40" s="19"/>
      <c r="I40" s="19"/>
      <c r="J40" s="19"/>
      <c r="K40" s="16"/>
      <c r="L40" s="16"/>
    </row>
    <row r="41" spans="1:12" x14ac:dyDescent="0.25">
      <c r="C41" s="19"/>
      <c r="D41" s="19"/>
      <c r="E41" s="19"/>
      <c r="F41" s="19"/>
      <c r="G41" s="19"/>
      <c r="H41" s="19"/>
      <c r="I41" s="19"/>
      <c r="J41" s="19"/>
      <c r="K41" s="16"/>
      <c r="L41" s="16"/>
    </row>
    <row r="42" spans="1:12" x14ac:dyDescent="0.25">
      <c r="C42" s="19"/>
      <c r="D42" s="19"/>
      <c r="E42" s="19"/>
      <c r="F42" s="19"/>
      <c r="G42" s="19"/>
      <c r="H42" s="19"/>
      <c r="I42" s="19"/>
      <c r="J42" s="19"/>
      <c r="K42" s="16"/>
      <c r="L42" s="16"/>
    </row>
    <row r="43" spans="1:12" x14ac:dyDescent="0.25">
      <c r="C43" s="19"/>
      <c r="D43" s="19"/>
      <c r="E43" s="19"/>
      <c r="F43" s="19"/>
      <c r="G43" s="19"/>
      <c r="H43" s="19"/>
      <c r="I43" s="19"/>
      <c r="J43" s="19"/>
      <c r="K43" s="16"/>
      <c r="L43" s="16"/>
    </row>
    <row r="44" spans="1:12" x14ac:dyDescent="0.25">
      <c r="C44" s="19"/>
      <c r="D44" s="19"/>
      <c r="E44" s="19"/>
      <c r="F44" s="19"/>
      <c r="G44" s="19"/>
      <c r="H44" s="19"/>
      <c r="I44" s="19"/>
      <c r="J44" s="19"/>
      <c r="K44" s="16"/>
      <c r="L44" s="16"/>
    </row>
    <row r="45" spans="1:12" x14ac:dyDescent="0.25">
      <c r="C45" s="19"/>
      <c r="D45" s="19"/>
      <c r="E45" s="19"/>
      <c r="F45" s="19"/>
      <c r="G45" s="19"/>
      <c r="H45" s="19"/>
      <c r="I45" s="19"/>
      <c r="J45" s="19"/>
      <c r="K45" s="16"/>
      <c r="L45" s="16"/>
    </row>
    <row r="46" spans="1:12" x14ac:dyDescent="0.25">
      <c r="C46" s="19"/>
      <c r="D46" s="19"/>
      <c r="E46" s="19"/>
      <c r="F46" s="19"/>
      <c r="G46" s="19"/>
      <c r="H46" s="19"/>
      <c r="I46" s="19"/>
      <c r="J46" s="19"/>
      <c r="K46" s="16"/>
      <c r="L46" s="16"/>
    </row>
    <row r="47" spans="1:12" x14ac:dyDescent="0.25">
      <c r="C47" s="19"/>
      <c r="D47" s="19"/>
      <c r="E47" s="19"/>
      <c r="F47" s="19"/>
      <c r="G47" s="19"/>
      <c r="H47" s="19"/>
      <c r="I47" s="19"/>
      <c r="J47" s="19"/>
      <c r="K47" s="16"/>
      <c r="L47" s="16"/>
    </row>
    <row r="48" spans="1:12" x14ac:dyDescent="0.25">
      <c r="C48" s="19"/>
      <c r="D48" s="19"/>
      <c r="E48" s="19"/>
      <c r="F48" s="19"/>
      <c r="G48" s="19"/>
      <c r="H48" s="19"/>
      <c r="I48" s="19"/>
      <c r="J48" s="19"/>
      <c r="K48" s="16"/>
      <c r="L48" s="16"/>
    </row>
    <row r="49" spans="1:12" x14ac:dyDescent="0.25">
      <c r="C49" s="19"/>
      <c r="D49" s="19"/>
      <c r="E49" s="19"/>
      <c r="F49" s="19"/>
      <c r="G49" s="19"/>
      <c r="H49" s="19"/>
      <c r="I49" s="19"/>
      <c r="J49" s="19"/>
      <c r="K49" s="16"/>
      <c r="L49" s="16"/>
    </row>
    <row r="50" spans="1:12" x14ac:dyDescent="0.25">
      <c r="C50" s="19"/>
      <c r="D50" s="19"/>
      <c r="E50" s="19"/>
      <c r="F50" s="19"/>
      <c r="G50" s="19"/>
      <c r="H50" s="19"/>
      <c r="I50" s="19"/>
      <c r="J50" s="19"/>
      <c r="K50" s="16"/>
      <c r="L50" s="16"/>
    </row>
    <row r="51" spans="1:12" x14ac:dyDescent="0.25">
      <c r="C51" s="19"/>
      <c r="D51" s="19"/>
      <c r="E51" s="19"/>
      <c r="F51" s="19"/>
      <c r="G51" s="19"/>
      <c r="H51" s="19"/>
      <c r="I51" s="19"/>
      <c r="J51" s="19"/>
      <c r="K51" s="16"/>
      <c r="L51" s="16"/>
    </row>
    <row r="52" spans="1:12" x14ac:dyDescent="0.25">
      <c r="C52" s="19"/>
      <c r="D52" s="19"/>
      <c r="E52" s="19"/>
      <c r="F52" s="19"/>
      <c r="G52" s="19"/>
      <c r="H52" s="19"/>
      <c r="I52" s="19"/>
      <c r="J52" s="19"/>
      <c r="K52" s="16"/>
      <c r="L52" s="16"/>
    </row>
    <row r="53" spans="1:12" x14ac:dyDescent="0.25">
      <c r="C53" s="19"/>
      <c r="D53" s="19"/>
      <c r="E53" s="19"/>
      <c r="F53" s="19"/>
      <c r="G53" s="19"/>
      <c r="H53" s="19"/>
      <c r="I53" s="19"/>
      <c r="J53" s="19"/>
      <c r="K53" s="16"/>
      <c r="L53" s="16"/>
    </row>
    <row r="54" spans="1:12" x14ac:dyDescent="0.25">
      <c r="C54" s="19"/>
      <c r="D54" s="19"/>
      <c r="E54" s="19"/>
      <c r="F54" s="19"/>
      <c r="G54" s="19"/>
      <c r="H54" s="19"/>
      <c r="I54" s="19"/>
      <c r="J54" s="19"/>
      <c r="K54" s="16"/>
      <c r="L54" s="16"/>
    </row>
    <row r="55" spans="1:12" x14ac:dyDescent="0.25">
      <c r="C55" s="16"/>
      <c r="D55" s="16"/>
      <c r="E55" s="16"/>
      <c r="F55" s="16"/>
      <c r="G55" s="16"/>
      <c r="H55" s="16"/>
      <c r="I55" s="16"/>
      <c r="J55" s="16"/>
      <c r="K55" s="16"/>
      <c r="L55" s="16"/>
    </row>
    <row r="56" spans="1:12" x14ac:dyDescent="0.25">
      <c r="C56" s="16"/>
      <c r="D56" s="16"/>
      <c r="E56" s="16"/>
      <c r="F56" s="16"/>
      <c r="G56" s="16"/>
      <c r="H56" s="16"/>
      <c r="I56" s="16"/>
      <c r="J56" s="16"/>
      <c r="K56" s="16"/>
      <c r="L56" s="16"/>
    </row>
    <row r="57" spans="1:12" x14ac:dyDescent="0.25">
      <c r="C57" s="16"/>
      <c r="D57" s="16"/>
      <c r="E57" s="16"/>
      <c r="F57" s="16"/>
      <c r="G57" s="16"/>
      <c r="H57" s="16"/>
      <c r="I57" s="16"/>
      <c r="J57" s="16"/>
      <c r="K57" s="16"/>
      <c r="L57" s="16"/>
    </row>
    <row r="58" spans="1:12" x14ac:dyDescent="0.25">
      <c r="A58" s="12"/>
      <c r="B58" s="1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tabSelected="1" workbookViewId="0">
      <pane xSplit="1" ySplit="4" topLeftCell="B8" activePane="bottomRight" state="frozen"/>
      <selection pane="topRight" activeCell="B1" sqref="B1"/>
      <selection pane="bottomLeft" activeCell="A6" sqref="A6"/>
      <selection pane="bottomRight" activeCell="J20" sqref="J20"/>
    </sheetView>
  </sheetViews>
  <sheetFormatPr defaultRowHeight="15" x14ac:dyDescent="0.25"/>
  <cols>
    <col min="1" max="1" width="36.7109375" customWidth="1"/>
    <col min="2" max="2" width="5.42578125" customWidth="1"/>
    <col min="3" max="3" width="15.5703125" style="2" bestFit="1" customWidth="1"/>
    <col min="4" max="5" width="15.5703125" bestFit="1" customWidth="1"/>
    <col min="6" max="6" width="15.28515625" customWidth="1"/>
    <col min="7" max="7" width="15.5703125" bestFit="1" customWidth="1"/>
    <col min="8" max="9" width="16" bestFit="1" customWidth="1"/>
    <col min="10" max="10" width="14.28515625" bestFit="1" customWidth="1"/>
    <col min="17" max="17" width="10" bestFit="1" customWidth="1"/>
  </cols>
  <sheetData>
    <row r="1" spans="1:17" ht="15.75" x14ac:dyDescent="0.25">
      <c r="A1" s="3" t="s">
        <v>48</v>
      </c>
      <c r="B1" s="3"/>
      <c r="C1" s="14"/>
      <c r="D1" s="3"/>
    </row>
    <row r="2" spans="1:17" ht="15.75" x14ac:dyDescent="0.25">
      <c r="A2" s="3" t="s">
        <v>120</v>
      </c>
      <c r="B2" s="3"/>
      <c r="C2" s="14"/>
      <c r="D2" s="3"/>
    </row>
    <row r="3" spans="1:17" ht="15.75" x14ac:dyDescent="0.25">
      <c r="A3" s="3" t="s">
        <v>97</v>
      </c>
      <c r="B3" s="3"/>
      <c r="C3" s="14"/>
      <c r="D3" s="3" t="s">
        <v>137</v>
      </c>
      <c r="F3" t="s">
        <v>138</v>
      </c>
    </row>
    <row r="4" spans="1:17" ht="15.75" x14ac:dyDescent="0.25">
      <c r="A4" s="3"/>
      <c r="B4" s="3"/>
      <c r="C4" s="3">
        <v>2013</v>
      </c>
      <c r="D4" s="14">
        <f>C4+1</f>
        <v>2014</v>
      </c>
      <c r="E4" s="14">
        <f t="shared" ref="E4:I4" si="0">D4+1</f>
        <v>2015</v>
      </c>
      <c r="F4" s="14">
        <f t="shared" si="0"/>
        <v>2016</v>
      </c>
      <c r="G4" s="14">
        <f t="shared" si="0"/>
        <v>2017</v>
      </c>
      <c r="H4" s="14">
        <f t="shared" si="0"/>
        <v>2018</v>
      </c>
      <c r="I4" s="14">
        <f t="shared" si="0"/>
        <v>2019</v>
      </c>
    </row>
    <row r="5" spans="1:17" x14ac:dyDescent="0.25">
      <c r="A5" s="65" t="s">
        <v>121</v>
      </c>
      <c r="B5" s="71"/>
      <c r="C5" s="33"/>
      <c r="D5" s="30"/>
      <c r="E5" s="30"/>
      <c r="F5" s="30"/>
      <c r="G5" s="30"/>
      <c r="H5" s="30"/>
      <c r="I5" s="30"/>
      <c r="J5" s="30"/>
      <c r="K5" s="30"/>
      <c r="L5" s="30"/>
      <c r="M5" s="30"/>
    </row>
    <row r="6" spans="1:17" x14ac:dyDescent="0.25">
      <c r="A6" t="s">
        <v>49</v>
      </c>
      <c r="C6" s="33">
        <v>7150417718</v>
      </c>
      <c r="D6" s="33">
        <v>8198018356</v>
      </c>
      <c r="E6" s="30"/>
      <c r="F6" s="30">
        <v>15403550451</v>
      </c>
      <c r="G6" s="30">
        <v>15900649848</v>
      </c>
      <c r="H6" s="30">
        <v>18779549595</v>
      </c>
      <c r="I6" s="30">
        <v>20371273936</v>
      </c>
      <c r="J6" s="30"/>
      <c r="K6" s="30"/>
      <c r="L6" s="30"/>
      <c r="M6" s="30"/>
    </row>
    <row r="7" spans="1:17" ht="15.75" x14ac:dyDescent="0.25">
      <c r="A7" s="13" t="s">
        <v>94</v>
      </c>
      <c r="B7" s="13"/>
      <c r="C7" s="33">
        <v>-5332944923</v>
      </c>
      <c r="D7" s="33">
        <v>-6663402567</v>
      </c>
      <c r="E7" s="30"/>
      <c r="F7" s="30">
        <v>-8977256406</v>
      </c>
      <c r="G7" s="30">
        <v>-5529903270</v>
      </c>
      <c r="H7" s="30">
        <v>-13061877928</v>
      </c>
      <c r="I7" s="30">
        <v>-14711083947</v>
      </c>
      <c r="J7" s="30"/>
      <c r="K7" s="30"/>
      <c r="L7" s="30"/>
      <c r="M7" s="30"/>
    </row>
    <row r="8" spans="1:17" ht="15.75" x14ac:dyDescent="0.25">
      <c r="A8" s="13" t="s">
        <v>50</v>
      </c>
      <c r="B8" s="13"/>
      <c r="C8" s="33">
        <v>39058310</v>
      </c>
      <c r="D8" s="33">
        <v>19395182</v>
      </c>
      <c r="E8" s="30"/>
      <c r="F8" s="30">
        <v>62289598</v>
      </c>
      <c r="G8" s="30">
        <v>15074178</v>
      </c>
      <c r="H8" s="30">
        <v>45119533</v>
      </c>
      <c r="I8" s="30">
        <v>75153416</v>
      </c>
      <c r="J8" s="30"/>
      <c r="K8" s="30"/>
      <c r="L8" s="30"/>
      <c r="M8" s="30"/>
    </row>
    <row r="9" spans="1:17" ht="15.75" x14ac:dyDescent="0.25">
      <c r="A9" s="13" t="s">
        <v>51</v>
      </c>
      <c r="B9" s="13"/>
      <c r="C9" s="33"/>
      <c r="D9" s="33"/>
      <c r="E9" s="30"/>
      <c r="F9" s="30"/>
      <c r="G9" s="30" t="s">
        <v>0</v>
      </c>
      <c r="H9" s="30"/>
      <c r="I9" s="30"/>
      <c r="J9" s="30"/>
      <c r="K9" s="30"/>
      <c r="L9" s="30"/>
      <c r="M9" s="30"/>
      <c r="N9" s="1"/>
      <c r="O9" s="1"/>
      <c r="P9" s="1"/>
    </row>
    <row r="10" spans="1:17" x14ac:dyDescent="0.25">
      <c r="A10" t="s">
        <v>52</v>
      </c>
      <c r="C10" s="30"/>
      <c r="D10" s="30"/>
      <c r="E10" s="30"/>
      <c r="F10" s="30"/>
      <c r="G10" s="38"/>
      <c r="H10" s="30"/>
      <c r="I10" s="30"/>
      <c r="J10" s="30"/>
      <c r="K10" s="30"/>
      <c r="L10" s="30"/>
      <c r="M10" s="30"/>
      <c r="N10" s="1"/>
      <c r="O10" s="1"/>
      <c r="P10" s="1"/>
      <c r="Q10" s="1"/>
    </row>
    <row r="11" spans="1:17" x14ac:dyDescent="0.25">
      <c r="A11" t="s">
        <v>53</v>
      </c>
      <c r="C11" s="33">
        <v>-276523084</v>
      </c>
      <c r="D11" s="33">
        <v>-349333499</v>
      </c>
      <c r="E11" s="38"/>
      <c r="F11" s="38">
        <v>-651818189</v>
      </c>
      <c r="G11" s="38">
        <v>-4466021403</v>
      </c>
      <c r="H11" s="30">
        <v>-622599626</v>
      </c>
      <c r="I11" s="30">
        <v>-725856805</v>
      </c>
      <c r="J11" s="30"/>
      <c r="K11" s="30"/>
      <c r="L11" s="30"/>
      <c r="M11" s="30"/>
      <c r="P11" s="1"/>
    </row>
    <row r="12" spans="1:17" x14ac:dyDescent="0.25">
      <c r="A12" t="s">
        <v>54</v>
      </c>
      <c r="C12" s="34">
        <v>-365115573</v>
      </c>
      <c r="D12" s="38">
        <v>-373926489</v>
      </c>
      <c r="E12" s="34"/>
      <c r="F12" s="34">
        <v>-814990472</v>
      </c>
      <c r="G12" s="38">
        <v>-384638670</v>
      </c>
      <c r="H12" s="52">
        <v>-566972874</v>
      </c>
      <c r="I12" s="52">
        <v>-1494770949</v>
      </c>
      <c r="J12" s="30"/>
      <c r="K12" s="30"/>
      <c r="L12" s="30"/>
      <c r="M12" s="30"/>
      <c r="N12" s="1"/>
      <c r="O12" s="1"/>
      <c r="P12" s="1"/>
    </row>
    <row r="13" spans="1:17" x14ac:dyDescent="0.25">
      <c r="A13" t="s">
        <v>55</v>
      </c>
      <c r="C13" s="34">
        <v>-258768636</v>
      </c>
      <c r="D13" s="38">
        <v>-198217011</v>
      </c>
      <c r="E13" s="34"/>
      <c r="F13" s="34">
        <v>-643312150</v>
      </c>
      <c r="G13" s="38">
        <v>-407701048</v>
      </c>
      <c r="H13" s="52">
        <v>-630692887</v>
      </c>
      <c r="I13" s="52">
        <v>-754189044</v>
      </c>
      <c r="J13" s="30"/>
      <c r="K13" s="30"/>
      <c r="L13" s="30"/>
      <c r="M13" s="30"/>
      <c r="N13" s="1"/>
      <c r="O13" s="1"/>
      <c r="Q13" s="1"/>
    </row>
    <row r="14" spans="1:17" x14ac:dyDescent="0.25">
      <c r="A14" t="s">
        <v>47</v>
      </c>
      <c r="C14" s="34">
        <v>-195217735</v>
      </c>
      <c r="D14" s="38">
        <v>-225307790</v>
      </c>
      <c r="E14" s="34"/>
      <c r="F14" s="34">
        <v>-270149967</v>
      </c>
      <c r="G14" s="38">
        <v>-397992511</v>
      </c>
      <c r="H14" s="52">
        <v>-481625309</v>
      </c>
      <c r="I14" s="52">
        <v>-642724325</v>
      </c>
      <c r="J14" s="30"/>
      <c r="K14" s="30"/>
      <c r="L14" s="30"/>
      <c r="M14" s="30"/>
      <c r="N14" s="1"/>
      <c r="O14" s="1"/>
      <c r="P14" s="1"/>
      <c r="Q14" s="1"/>
    </row>
    <row r="15" spans="1:17" x14ac:dyDescent="0.25">
      <c r="A15" t="s">
        <v>56</v>
      </c>
      <c r="C15" s="34"/>
      <c r="D15" s="38"/>
      <c r="E15" s="34"/>
      <c r="F15" s="34"/>
      <c r="G15" s="38"/>
      <c r="H15" s="52"/>
      <c r="I15" s="52"/>
      <c r="J15" s="30"/>
      <c r="K15" s="30"/>
      <c r="L15" s="30"/>
      <c r="M15" s="30"/>
      <c r="N15" s="1"/>
      <c r="O15" s="1"/>
      <c r="P15" s="1"/>
      <c r="Q15" s="1"/>
    </row>
    <row r="16" spans="1:17" x14ac:dyDescent="0.25">
      <c r="A16" t="s">
        <v>57</v>
      </c>
      <c r="C16" s="34"/>
      <c r="D16" s="38"/>
      <c r="E16" s="34"/>
      <c r="F16" s="34"/>
      <c r="G16" s="38"/>
      <c r="H16" s="52"/>
      <c r="I16" s="52"/>
      <c r="J16" s="30"/>
      <c r="K16" s="30"/>
      <c r="L16" s="30"/>
      <c r="M16" s="30"/>
      <c r="N16" s="1"/>
      <c r="O16" s="1"/>
      <c r="P16" s="1"/>
      <c r="Q16" s="1"/>
    </row>
    <row r="17" spans="1:13" x14ac:dyDescent="0.25">
      <c r="C17" s="34"/>
      <c r="D17" s="38"/>
      <c r="E17" s="34"/>
      <c r="F17" s="34"/>
      <c r="G17" s="38"/>
      <c r="H17" s="52"/>
      <c r="I17" s="52"/>
      <c r="J17" s="30"/>
      <c r="K17" s="30"/>
      <c r="L17" s="30"/>
      <c r="M17" s="30"/>
    </row>
    <row r="18" spans="1:13" x14ac:dyDescent="0.25">
      <c r="A18" s="67"/>
      <c r="B18" s="67"/>
      <c r="C18" s="53">
        <f t="shared" ref="C18:I18" si="1">SUM(C6:C17)</f>
        <v>760906077</v>
      </c>
      <c r="D18" s="53">
        <f t="shared" si="1"/>
        <v>407226182</v>
      </c>
      <c r="E18" s="53">
        <f t="shared" si="1"/>
        <v>0</v>
      </c>
      <c r="F18" s="53">
        <f t="shared" si="1"/>
        <v>4108312865</v>
      </c>
      <c r="G18" s="53">
        <f t="shared" si="1"/>
        <v>4729467124</v>
      </c>
      <c r="H18" s="53">
        <f t="shared" si="1"/>
        <v>3460900504</v>
      </c>
      <c r="I18" s="53">
        <f t="shared" si="1"/>
        <v>2117802282</v>
      </c>
      <c r="J18" s="30"/>
      <c r="K18" s="30"/>
      <c r="L18" s="30"/>
      <c r="M18" s="30"/>
    </row>
    <row r="19" spans="1:13" x14ac:dyDescent="0.25">
      <c r="C19" s="33"/>
      <c r="D19" s="33"/>
      <c r="E19" s="30"/>
      <c r="F19" s="30"/>
      <c r="G19" s="30"/>
      <c r="H19" s="52"/>
      <c r="I19" s="52"/>
      <c r="J19" s="30"/>
      <c r="K19" s="30"/>
      <c r="L19" s="30"/>
      <c r="M19" s="30"/>
    </row>
    <row r="20" spans="1:13" x14ac:dyDescent="0.25">
      <c r="A20" s="65" t="s">
        <v>122</v>
      </c>
      <c r="B20" s="71"/>
      <c r="C20" s="33"/>
      <c r="D20" s="33"/>
      <c r="E20" s="33"/>
      <c r="F20" s="33"/>
      <c r="G20" s="33"/>
      <c r="H20" s="33"/>
      <c r="I20" s="33"/>
      <c r="J20" s="30"/>
      <c r="K20" s="30"/>
      <c r="L20" s="30"/>
      <c r="M20" s="30"/>
    </row>
    <row r="21" spans="1:13" x14ac:dyDescent="0.25">
      <c r="A21" t="s">
        <v>58</v>
      </c>
      <c r="C21" s="33"/>
      <c r="D21" s="33"/>
      <c r="E21" s="30"/>
      <c r="F21" s="34">
        <v>-769782058</v>
      </c>
      <c r="G21" s="34">
        <v>-3343673635</v>
      </c>
      <c r="H21" s="30">
        <v>-3081704671</v>
      </c>
      <c r="I21" s="30">
        <v>-328309938</v>
      </c>
      <c r="J21" s="30"/>
      <c r="K21" s="30"/>
      <c r="L21" s="30"/>
      <c r="M21" s="30"/>
    </row>
    <row r="22" spans="1:13" x14ac:dyDescent="0.25">
      <c r="A22" s="22" t="s">
        <v>59</v>
      </c>
      <c r="B22" s="22"/>
      <c r="C22" s="34">
        <v>-74182832</v>
      </c>
      <c r="D22" s="38">
        <v>-306248585</v>
      </c>
      <c r="E22" s="34"/>
      <c r="F22" s="34">
        <v>1039999</v>
      </c>
      <c r="G22" s="34"/>
      <c r="H22" s="30"/>
      <c r="I22" s="30">
        <v>2511959</v>
      </c>
      <c r="J22" s="30"/>
      <c r="K22" s="30"/>
      <c r="L22" s="30"/>
      <c r="M22" s="30"/>
    </row>
    <row r="23" spans="1:13" x14ac:dyDescent="0.25">
      <c r="A23" s="22" t="s">
        <v>60</v>
      </c>
      <c r="B23" s="22"/>
      <c r="C23" s="34"/>
      <c r="D23" s="38"/>
      <c r="E23" s="34"/>
      <c r="F23" s="34">
        <v>-2452660870</v>
      </c>
      <c r="G23" s="34"/>
      <c r="H23" s="30"/>
      <c r="I23" s="30"/>
      <c r="J23" s="30"/>
      <c r="K23" s="30"/>
      <c r="L23" s="30"/>
      <c r="M23" s="30"/>
    </row>
    <row r="24" spans="1:13" x14ac:dyDescent="0.25">
      <c r="A24" s="22" t="s">
        <v>61</v>
      </c>
      <c r="B24" s="22"/>
      <c r="C24" s="34">
        <v>-2459743915</v>
      </c>
      <c r="D24" s="38">
        <v>-2012610700</v>
      </c>
      <c r="E24" s="34"/>
      <c r="F24" s="34"/>
      <c r="G24" s="34">
        <v>-832814864</v>
      </c>
      <c r="H24" s="30">
        <v>-2042318253</v>
      </c>
      <c r="I24" s="30">
        <v>-1961293937</v>
      </c>
      <c r="J24" s="30"/>
      <c r="K24" s="30"/>
      <c r="L24" s="30"/>
      <c r="M24" s="30"/>
    </row>
    <row r="25" spans="1:13" x14ac:dyDescent="0.25">
      <c r="A25" s="22" t="s">
        <v>62</v>
      </c>
      <c r="B25" s="22"/>
      <c r="C25" s="34"/>
      <c r="D25" s="38"/>
      <c r="E25" s="38"/>
      <c r="F25" s="34"/>
      <c r="G25" s="34"/>
      <c r="H25" s="30"/>
      <c r="I25" s="30"/>
      <c r="J25" s="30"/>
      <c r="K25" s="30"/>
      <c r="L25" s="30"/>
      <c r="M25" s="30"/>
    </row>
    <row r="26" spans="1:13" x14ac:dyDescent="0.25">
      <c r="A26" t="s">
        <v>63</v>
      </c>
      <c r="C26" s="33">
        <v>2072998</v>
      </c>
      <c r="D26" s="38">
        <v>513515</v>
      </c>
      <c r="E26" s="30"/>
      <c r="F26" s="34"/>
      <c r="G26" s="38">
        <v>3482584</v>
      </c>
      <c r="H26" s="30">
        <v>189199</v>
      </c>
      <c r="I26" s="30"/>
      <c r="J26" s="30"/>
      <c r="K26" s="30"/>
      <c r="L26" s="30"/>
      <c r="M26" s="30"/>
    </row>
    <row r="27" spans="1:13" x14ac:dyDescent="0.25">
      <c r="A27" t="s">
        <v>64</v>
      </c>
      <c r="C27" s="33"/>
      <c r="D27" s="38"/>
      <c r="E27" s="30"/>
      <c r="F27" s="34"/>
      <c r="G27" s="38">
        <v>-125734390</v>
      </c>
      <c r="H27" s="30">
        <v>-265790858</v>
      </c>
      <c r="I27" s="30">
        <v>-511041078</v>
      </c>
      <c r="J27" s="30"/>
      <c r="K27" s="30"/>
      <c r="L27" s="30"/>
      <c r="M27" s="30"/>
    </row>
    <row r="28" spans="1:13" x14ac:dyDescent="0.25">
      <c r="A28" t="s">
        <v>3</v>
      </c>
      <c r="C28" s="33">
        <v>-301649905</v>
      </c>
      <c r="D28" s="38">
        <v>-49934024</v>
      </c>
      <c r="E28" s="30"/>
      <c r="F28" s="34">
        <v>-236873967</v>
      </c>
      <c r="G28" s="38">
        <v>-718044322</v>
      </c>
      <c r="H28" s="59">
        <v>404661447</v>
      </c>
      <c r="I28" s="30"/>
      <c r="J28" s="30"/>
      <c r="K28" s="30"/>
      <c r="L28" s="30"/>
      <c r="M28" s="30"/>
    </row>
    <row r="29" spans="1:13" x14ac:dyDescent="0.25">
      <c r="A29" t="s">
        <v>65</v>
      </c>
      <c r="C29" s="33"/>
      <c r="D29" s="38"/>
      <c r="E29" s="30"/>
      <c r="F29" s="34"/>
      <c r="G29" s="38">
        <v>-41527713</v>
      </c>
      <c r="H29" s="59">
        <v>17556051</v>
      </c>
      <c r="I29" s="30">
        <v>19158356</v>
      </c>
      <c r="J29" s="30"/>
      <c r="K29" s="30"/>
      <c r="L29" s="30"/>
      <c r="M29" s="30"/>
    </row>
    <row r="30" spans="1:13" x14ac:dyDescent="0.25">
      <c r="A30" t="s">
        <v>66</v>
      </c>
      <c r="C30" s="33">
        <v>196519</v>
      </c>
      <c r="D30" s="38">
        <v>-833862892</v>
      </c>
      <c r="E30" s="30"/>
      <c r="F30" s="34">
        <v>231929165</v>
      </c>
      <c r="G30" s="38">
        <v>-159200000</v>
      </c>
      <c r="H30" s="30">
        <v>0</v>
      </c>
      <c r="I30" s="30">
        <v>80000</v>
      </c>
      <c r="J30" s="30"/>
      <c r="K30" s="30"/>
      <c r="L30" s="30"/>
      <c r="M30" s="30"/>
    </row>
    <row r="31" spans="1:13" x14ac:dyDescent="0.25">
      <c r="A31" t="s">
        <v>67</v>
      </c>
      <c r="C31" s="33">
        <v>-42969395</v>
      </c>
      <c r="D31" s="38">
        <v>-82846733</v>
      </c>
      <c r="E31" s="30"/>
      <c r="F31" s="34">
        <v>1414985947</v>
      </c>
      <c r="G31" s="38">
        <v>512810000</v>
      </c>
      <c r="H31" s="30">
        <v>0</v>
      </c>
      <c r="I31" s="30">
        <v>106833681</v>
      </c>
      <c r="J31" s="30"/>
      <c r="K31" s="30"/>
      <c r="L31" s="30"/>
      <c r="M31" s="30"/>
    </row>
    <row r="32" spans="1:13" x14ac:dyDescent="0.25">
      <c r="A32" t="s">
        <v>68</v>
      </c>
      <c r="C32" s="33"/>
      <c r="D32" s="38"/>
      <c r="E32" s="30"/>
      <c r="F32" s="34"/>
      <c r="G32" s="38"/>
      <c r="H32" s="30"/>
      <c r="I32" s="30"/>
      <c r="J32" s="30"/>
      <c r="K32" s="30"/>
      <c r="L32" s="30"/>
      <c r="M32" s="30"/>
    </row>
    <row r="33" spans="1:13" x14ac:dyDescent="0.25">
      <c r="A33" t="s">
        <v>69</v>
      </c>
      <c r="C33" s="33"/>
      <c r="D33" s="38"/>
      <c r="E33" s="30"/>
      <c r="F33" s="34"/>
      <c r="G33" s="38">
        <v>118344283</v>
      </c>
      <c r="H33" s="38">
        <v>252728110</v>
      </c>
      <c r="I33" s="30">
        <v>201123286</v>
      </c>
      <c r="J33" s="30"/>
      <c r="K33" s="30"/>
      <c r="L33" s="30"/>
      <c r="M33" s="30"/>
    </row>
    <row r="34" spans="1:13" x14ac:dyDescent="0.25">
      <c r="A34" t="s">
        <v>70</v>
      </c>
      <c r="C34" s="33"/>
      <c r="D34" s="38"/>
      <c r="E34" s="30"/>
      <c r="F34" s="34"/>
      <c r="G34" s="38">
        <v>-376861824</v>
      </c>
      <c r="H34" s="30">
        <v>-468745658</v>
      </c>
      <c r="I34" s="30"/>
      <c r="J34" s="30"/>
      <c r="K34" s="30"/>
      <c r="L34" s="30"/>
      <c r="M34" s="30"/>
    </row>
    <row r="35" spans="1:13" x14ac:dyDescent="0.25">
      <c r="A35" t="s">
        <v>95</v>
      </c>
      <c r="C35" s="33"/>
      <c r="D35" s="38"/>
      <c r="E35" s="30"/>
      <c r="F35" s="34">
        <v>-166935367</v>
      </c>
      <c r="G35" s="38"/>
      <c r="H35" s="30"/>
      <c r="I35" s="30">
        <v>-63100287</v>
      </c>
      <c r="J35" s="30"/>
      <c r="K35" s="30"/>
      <c r="L35" s="30"/>
      <c r="M35" s="30"/>
    </row>
    <row r="36" spans="1:13" x14ac:dyDescent="0.25">
      <c r="A36" s="67"/>
      <c r="B36" s="67"/>
      <c r="C36" s="54">
        <f t="shared" ref="C36:H36" si="2">SUM(C21:C35)</f>
        <v>-2876276530</v>
      </c>
      <c r="D36" s="54">
        <f t="shared" si="2"/>
        <v>-3284989419</v>
      </c>
      <c r="E36" s="54">
        <f t="shared" si="2"/>
        <v>0</v>
      </c>
      <c r="F36" s="54">
        <f t="shared" si="2"/>
        <v>-1978297151</v>
      </c>
      <c r="G36" s="54">
        <f t="shared" si="2"/>
        <v>-4963219881</v>
      </c>
      <c r="H36" s="54">
        <f t="shared" si="2"/>
        <v>-5183424633</v>
      </c>
      <c r="I36" s="54">
        <f>SUM(I21:I35)</f>
        <v>-2534037958</v>
      </c>
      <c r="J36" s="30"/>
      <c r="K36" s="30"/>
      <c r="L36" s="30"/>
      <c r="M36" s="30"/>
    </row>
    <row r="37" spans="1:13" x14ac:dyDescent="0.25">
      <c r="C37" s="33"/>
      <c r="D37" s="33"/>
      <c r="E37" s="30"/>
      <c r="F37" s="30"/>
      <c r="G37" s="30"/>
      <c r="H37" s="30"/>
      <c r="I37" s="30"/>
      <c r="J37" s="30"/>
      <c r="K37" s="30"/>
      <c r="L37" s="30"/>
      <c r="M37" s="30"/>
    </row>
    <row r="38" spans="1:13" x14ac:dyDescent="0.25">
      <c r="A38" s="65" t="s">
        <v>123</v>
      </c>
      <c r="B38" s="71"/>
      <c r="C38" s="33"/>
      <c r="D38" s="33"/>
      <c r="E38" s="30"/>
      <c r="F38" s="30"/>
      <c r="G38" s="30"/>
      <c r="H38" s="30"/>
      <c r="I38" s="30"/>
      <c r="J38" s="30"/>
      <c r="K38" s="30"/>
      <c r="L38" s="30"/>
      <c r="M38" s="30"/>
    </row>
    <row r="39" spans="1:13" x14ac:dyDescent="0.25">
      <c r="A39" t="s">
        <v>71</v>
      </c>
      <c r="C39" s="33">
        <v>52469845</v>
      </c>
      <c r="D39" s="33">
        <v>73507937</v>
      </c>
      <c r="E39" s="30"/>
      <c r="F39" s="30">
        <v>30000000</v>
      </c>
      <c r="G39" s="30">
        <v>61455660</v>
      </c>
      <c r="H39" s="30"/>
      <c r="I39" s="30"/>
      <c r="J39" s="30"/>
      <c r="K39" s="30"/>
      <c r="L39" s="30"/>
      <c r="M39" s="30"/>
    </row>
    <row r="40" spans="1:13" x14ac:dyDescent="0.25">
      <c r="A40" t="s">
        <v>18</v>
      </c>
      <c r="C40" s="33">
        <v>448200000</v>
      </c>
      <c r="D40" s="33">
        <v>1057548221</v>
      </c>
      <c r="E40" s="30"/>
      <c r="F40" s="30">
        <v>515200000</v>
      </c>
      <c r="G40" s="30">
        <v>-61455660</v>
      </c>
      <c r="H40" s="30"/>
      <c r="I40" s="30"/>
      <c r="J40" s="30"/>
      <c r="K40" s="30"/>
      <c r="L40" s="30"/>
      <c r="M40" s="30"/>
    </row>
    <row r="41" spans="1:13" x14ac:dyDescent="0.25">
      <c r="A41" t="s">
        <v>72</v>
      </c>
      <c r="C41" s="33"/>
      <c r="D41" s="33"/>
      <c r="E41" s="30"/>
      <c r="F41" s="30"/>
      <c r="G41" s="30"/>
      <c r="H41" s="30"/>
      <c r="I41" s="30"/>
      <c r="J41" s="30"/>
      <c r="K41" s="30"/>
      <c r="L41" s="30"/>
      <c r="M41" s="30"/>
    </row>
    <row r="42" spans="1:13" x14ac:dyDescent="0.25">
      <c r="A42" t="s">
        <v>73</v>
      </c>
      <c r="C42" s="33"/>
      <c r="D42" s="33"/>
      <c r="E42" s="30"/>
      <c r="F42" s="30"/>
      <c r="G42" s="30"/>
      <c r="H42" s="30">
        <v>1099281250</v>
      </c>
      <c r="I42" s="30">
        <v>157218750</v>
      </c>
      <c r="J42" s="30"/>
      <c r="K42" s="30"/>
      <c r="L42" s="30"/>
      <c r="M42" s="30"/>
    </row>
    <row r="43" spans="1:13" x14ac:dyDescent="0.25">
      <c r="A43" t="s">
        <v>69</v>
      </c>
      <c r="C43" s="33">
        <v>231987632</v>
      </c>
      <c r="D43" s="33">
        <v>201274821</v>
      </c>
      <c r="E43" s="30"/>
      <c r="F43" s="30">
        <v>194581904</v>
      </c>
      <c r="G43" s="30"/>
      <c r="H43" s="30"/>
      <c r="I43" s="30"/>
      <c r="J43" s="30"/>
      <c r="K43" s="30"/>
      <c r="L43" s="30"/>
      <c r="M43" s="30"/>
    </row>
    <row r="44" spans="1:13" x14ac:dyDescent="0.25">
      <c r="A44" t="s">
        <v>31</v>
      </c>
      <c r="C44" s="33"/>
      <c r="D44" s="33"/>
      <c r="E44" s="30"/>
      <c r="F44" s="30"/>
      <c r="G44" s="30"/>
      <c r="H44" s="30">
        <v>-272655090</v>
      </c>
      <c r="I44" s="30">
        <v>-153311818</v>
      </c>
      <c r="J44" s="30"/>
      <c r="K44" s="30"/>
      <c r="L44" s="30"/>
      <c r="M44" s="30"/>
    </row>
    <row r="45" spans="1:13" x14ac:dyDescent="0.25">
      <c r="A45" t="s">
        <v>74</v>
      </c>
      <c r="C45" s="33">
        <v>-414762500</v>
      </c>
      <c r="D45" s="33">
        <v>-390375000</v>
      </c>
      <c r="E45" s="30"/>
      <c r="F45" s="30">
        <v>440493372</v>
      </c>
      <c r="G45" s="30">
        <v>-512121797</v>
      </c>
      <c r="H45" s="30">
        <v>-360353745</v>
      </c>
      <c r="I45" s="30">
        <v>1851200745</v>
      </c>
      <c r="J45" s="30"/>
      <c r="K45" s="30"/>
      <c r="L45" s="30"/>
      <c r="M45" s="30"/>
    </row>
    <row r="46" spans="1:13" x14ac:dyDescent="0.25">
      <c r="A46" t="s">
        <v>75</v>
      </c>
      <c r="C46" s="33">
        <v>2477176402</v>
      </c>
      <c r="D46" s="33">
        <v>774399965</v>
      </c>
      <c r="E46" s="30"/>
      <c r="F46" s="30">
        <v>-1080959505</v>
      </c>
      <c r="G46" s="30">
        <v>1416046011</v>
      </c>
      <c r="H46" s="30">
        <v>2466789328</v>
      </c>
      <c r="I46" s="30">
        <v>-188208126</v>
      </c>
      <c r="J46" s="30"/>
      <c r="K46" s="30"/>
      <c r="L46" s="30"/>
      <c r="M46" s="30"/>
    </row>
    <row r="47" spans="1:13" x14ac:dyDescent="0.25">
      <c r="A47" t="s">
        <v>76</v>
      </c>
      <c r="C47" s="33"/>
      <c r="D47" s="33"/>
      <c r="E47" s="30"/>
      <c r="F47" s="30">
        <v>-142971663</v>
      </c>
      <c r="G47" s="30"/>
      <c r="H47" s="30"/>
      <c r="I47" s="30"/>
      <c r="J47" s="30"/>
      <c r="K47" s="30"/>
      <c r="L47" s="30"/>
      <c r="M47" s="30"/>
    </row>
    <row r="48" spans="1:13" x14ac:dyDescent="0.25">
      <c r="A48" t="s">
        <v>77</v>
      </c>
      <c r="C48" s="33">
        <v>-84028416</v>
      </c>
      <c r="D48" s="33">
        <v>224867539</v>
      </c>
      <c r="E48" s="30"/>
      <c r="F48" s="30">
        <v>-133483380</v>
      </c>
      <c r="G48" s="30">
        <v>-27328313</v>
      </c>
      <c r="H48" s="30">
        <v>136022737</v>
      </c>
      <c r="I48" s="30">
        <v>-8382220</v>
      </c>
      <c r="J48" s="30"/>
      <c r="K48" s="30"/>
      <c r="L48" s="30"/>
      <c r="M48" s="30"/>
    </row>
    <row r="49" spans="1:13" x14ac:dyDescent="0.25">
      <c r="A49" t="s">
        <v>78</v>
      </c>
      <c r="C49" s="33"/>
      <c r="D49" s="33"/>
      <c r="E49" s="30"/>
      <c r="F49" s="30"/>
      <c r="G49" s="30"/>
      <c r="H49" s="30"/>
      <c r="I49" s="30"/>
      <c r="J49" s="30"/>
      <c r="K49" s="30"/>
      <c r="L49" s="30"/>
      <c r="M49" s="30"/>
    </row>
    <row r="50" spans="1:13" x14ac:dyDescent="0.25">
      <c r="A50" t="s">
        <v>79</v>
      </c>
      <c r="C50" s="33">
        <v>-591301442</v>
      </c>
      <c r="D50" s="33">
        <v>-589713396</v>
      </c>
      <c r="E50" s="30"/>
      <c r="F50" s="30">
        <v>-916493944</v>
      </c>
      <c r="G50" s="30">
        <v>-1083065041</v>
      </c>
      <c r="H50" s="30">
        <v>-1352597149</v>
      </c>
      <c r="I50" s="30">
        <v>-1352265562</v>
      </c>
      <c r="J50" s="30"/>
      <c r="K50" s="30"/>
      <c r="L50" s="30"/>
      <c r="M50" s="30"/>
    </row>
    <row r="51" spans="1:13" x14ac:dyDescent="0.25">
      <c r="A51" t="s">
        <v>80</v>
      </c>
      <c r="C51" s="33"/>
      <c r="D51" s="33">
        <v>1655762586</v>
      </c>
      <c r="E51" s="30"/>
      <c r="F51" s="30"/>
      <c r="G51" s="30"/>
      <c r="H51" s="30"/>
      <c r="I51" s="30"/>
      <c r="J51" s="30"/>
      <c r="K51" s="30"/>
      <c r="L51" s="30"/>
      <c r="M51" s="30"/>
    </row>
    <row r="52" spans="1:13" x14ac:dyDescent="0.25">
      <c r="A52" t="s">
        <v>81</v>
      </c>
      <c r="C52" s="33"/>
      <c r="D52" s="33"/>
      <c r="E52" s="30"/>
      <c r="F52" s="30"/>
      <c r="G52" s="30"/>
      <c r="H52" s="30"/>
      <c r="I52" s="30"/>
      <c r="J52" s="30"/>
      <c r="K52" s="30"/>
      <c r="L52" s="30"/>
      <c r="M52" s="30"/>
    </row>
    <row r="53" spans="1:13" x14ac:dyDescent="0.25">
      <c r="A53" t="s">
        <v>82</v>
      </c>
      <c r="C53" s="33">
        <v>-1039634</v>
      </c>
      <c r="D53" s="33">
        <v>-568785</v>
      </c>
      <c r="E53" s="30"/>
      <c r="F53" s="30">
        <v>-390951049</v>
      </c>
      <c r="G53" s="30">
        <v>-91326</v>
      </c>
      <c r="H53" s="30">
        <v>-14960</v>
      </c>
      <c r="I53" s="30">
        <v>-7480</v>
      </c>
      <c r="J53" s="30"/>
      <c r="K53" s="30"/>
      <c r="L53" s="30"/>
      <c r="M53" s="30"/>
    </row>
    <row r="54" spans="1:13" x14ac:dyDescent="0.25">
      <c r="C54" s="33"/>
      <c r="D54" s="33"/>
      <c r="E54" s="30"/>
      <c r="F54" s="30"/>
      <c r="G54" s="30"/>
      <c r="H54" s="30"/>
      <c r="I54" s="30"/>
      <c r="J54" s="30"/>
      <c r="K54" s="30"/>
      <c r="L54" s="30"/>
      <c r="M54" s="30"/>
    </row>
    <row r="55" spans="1:13" s="23" customFormat="1" x14ac:dyDescent="0.25">
      <c r="A55" s="68"/>
      <c r="B55" s="68"/>
      <c r="C55" s="54">
        <f>SUM(C39:C54)</f>
        <v>2118701887</v>
      </c>
      <c r="D55" s="54">
        <f t="shared" ref="D55:G55" si="3">SUM(D39:D54)</f>
        <v>3006703888</v>
      </c>
      <c r="E55" s="54">
        <f t="shared" si="3"/>
        <v>0</v>
      </c>
      <c r="F55" s="54">
        <f t="shared" si="3"/>
        <v>-1484584265</v>
      </c>
      <c r="G55" s="54">
        <f t="shared" si="3"/>
        <v>-206560466</v>
      </c>
      <c r="H55" s="54">
        <f>SUM(H39:H54)</f>
        <v>1716472371</v>
      </c>
      <c r="I55" s="54">
        <f>SUM(I39:I54)</f>
        <v>306244289</v>
      </c>
      <c r="J55" s="55"/>
      <c r="K55" s="55"/>
      <c r="L55" s="55"/>
      <c r="M55" s="55"/>
    </row>
    <row r="56" spans="1:13" x14ac:dyDescent="0.25">
      <c r="C56" s="33"/>
      <c r="D56" s="33"/>
      <c r="E56" s="30"/>
      <c r="F56" s="30"/>
      <c r="G56" s="30"/>
      <c r="H56" s="30"/>
      <c r="I56" s="30"/>
      <c r="J56" s="30"/>
      <c r="K56" s="30"/>
      <c r="L56" s="30"/>
      <c r="M56" s="30"/>
    </row>
    <row r="57" spans="1:13" x14ac:dyDescent="0.25">
      <c r="A57" s="4" t="s">
        <v>124</v>
      </c>
      <c r="B57" s="4"/>
      <c r="C57" s="53">
        <f>SUM(C18,C36,C55)</f>
        <v>3331434</v>
      </c>
      <c r="D57" s="53">
        <f t="shared" ref="D57:G57" si="4">SUM(D18,D36,D55)</f>
        <v>128940651</v>
      </c>
      <c r="E57" s="53">
        <f t="shared" si="4"/>
        <v>0</v>
      </c>
      <c r="F57" s="56">
        <f t="shared" si="4"/>
        <v>645431449</v>
      </c>
      <c r="G57" s="56">
        <f t="shared" si="4"/>
        <v>-440313223</v>
      </c>
      <c r="H57" s="56">
        <f t="shared" ref="H57:I57" si="5">SUM(H18,H36,H55)</f>
        <v>-6051758</v>
      </c>
      <c r="I57" s="56">
        <f t="shared" si="5"/>
        <v>-109991387</v>
      </c>
      <c r="J57" s="30"/>
      <c r="K57" s="30"/>
      <c r="L57" s="30"/>
      <c r="M57" s="30"/>
    </row>
    <row r="58" spans="1:13" s="8" customFormat="1" x14ac:dyDescent="0.25">
      <c r="A58" s="8" t="s">
        <v>134</v>
      </c>
      <c r="C58" s="69"/>
      <c r="D58" s="69"/>
      <c r="E58" s="69"/>
      <c r="F58" s="69"/>
      <c r="G58" s="69"/>
      <c r="H58" s="69"/>
      <c r="I58" s="70">
        <v>-58528880</v>
      </c>
      <c r="J58" s="35"/>
      <c r="K58" s="35"/>
      <c r="L58" s="35"/>
      <c r="M58" s="35"/>
    </row>
    <row r="59" spans="1:13" x14ac:dyDescent="0.25">
      <c r="A59" s="66" t="s">
        <v>125</v>
      </c>
      <c r="B59" s="66"/>
      <c r="C59" s="57">
        <v>176217173</v>
      </c>
      <c r="D59" s="57">
        <v>179529029</v>
      </c>
      <c r="E59" s="57"/>
      <c r="F59" s="57">
        <v>308469685</v>
      </c>
      <c r="G59" s="57">
        <v>953901134</v>
      </c>
      <c r="H59" s="57">
        <v>513587912</v>
      </c>
      <c r="I59" s="30">
        <v>507536154</v>
      </c>
      <c r="J59" s="30"/>
      <c r="K59" s="30"/>
      <c r="L59" s="30"/>
      <c r="M59" s="30"/>
    </row>
    <row r="60" spans="1:13" ht="15.75" thickBot="1" x14ac:dyDescent="0.3">
      <c r="A60" s="65" t="s">
        <v>126</v>
      </c>
      <c r="B60" s="71"/>
      <c r="C60" s="58">
        <f>SUM(C57:C59)</f>
        <v>179548607</v>
      </c>
      <c r="D60" s="58">
        <f t="shared" ref="D60:I60" si="6">SUM(D57:D59)</f>
        <v>308469680</v>
      </c>
      <c r="E60" s="58">
        <f t="shared" si="6"/>
        <v>0</v>
      </c>
      <c r="F60" s="58">
        <f t="shared" si="6"/>
        <v>953901134</v>
      </c>
      <c r="G60" s="58">
        <f t="shared" si="6"/>
        <v>513587911</v>
      </c>
      <c r="H60" s="58">
        <f t="shared" si="6"/>
        <v>507536154</v>
      </c>
      <c r="I60" s="58">
        <f t="shared" si="6"/>
        <v>339015887</v>
      </c>
      <c r="J60" s="30"/>
      <c r="K60" s="30"/>
      <c r="L60" s="30"/>
      <c r="M60" s="30"/>
    </row>
    <row r="61" spans="1:13" ht="15.75" thickTop="1" x14ac:dyDescent="0.25">
      <c r="C61" s="6"/>
      <c r="D61" s="6"/>
      <c r="E61" s="5"/>
      <c r="F61" s="1"/>
      <c r="G61" s="1"/>
    </row>
    <row r="62" spans="1:13" s="42" customFormat="1" x14ac:dyDescent="0.25">
      <c r="A62" s="65" t="s">
        <v>127</v>
      </c>
      <c r="B62" s="71"/>
      <c r="C62" s="41">
        <f>C18/('1'!C59/10)</f>
        <v>3.1907404144365068</v>
      </c>
      <c r="D62" s="41">
        <f>D18/('1'!D59/10)</f>
        <v>1.7076391896447902</v>
      </c>
      <c r="E62" s="41"/>
      <c r="F62" s="41">
        <f>F18/('1'!F59/10)</f>
        <v>14.980492439256141</v>
      </c>
      <c r="G62" s="41">
        <f>G18/('1'!G59/10)</f>
        <v>15.677691199400211</v>
      </c>
      <c r="H62" s="41">
        <f>H18/('1'!H59/10)</f>
        <v>11.472524906288058</v>
      </c>
      <c r="I62" s="41">
        <f>I18/('1'!I59/10)</f>
        <v>6.6859944103846258</v>
      </c>
    </row>
    <row r="63" spans="1:13" x14ac:dyDescent="0.25">
      <c r="A63" s="65" t="s">
        <v>128</v>
      </c>
      <c r="B63" s="71"/>
      <c r="C63" s="7">
        <v>207368000</v>
      </c>
      <c r="D63" s="7">
        <v>238473200</v>
      </c>
      <c r="E63" s="9"/>
      <c r="F63">
        <v>274244180</v>
      </c>
      <c r="G63">
        <v>301668598</v>
      </c>
      <c r="H63">
        <v>301668598</v>
      </c>
      <c r="I63">
        <v>301668599</v>
      </c>
    </row>
    <row r="64" spans="1:13" x14ac:dyDescent="0.25">
      <c r="C64" s="7"/>
      <c r="D64" s="7"/>
      <c r="E64" s="9"/>
    </row>
    <row r="65" spans="1:7" x14ac:dyDescent="0.25">
      <c r="C65" s="7"/>
      <c r="D65" s="7"/>
      <c r="E65" s="9"/>
    </row>
    <row r="66" spans="1:7" x14ac:dyDescent="0.25">
      <c r="C66" s="7"/>
      <c r="D66" s="7"/>
      <c r="E66" s="8"/>
    </row>
    <row r="67" spans="1:7" x14ac:dyDescent="0.25">
      <c r="C67" s="6"/>
      <c r="D67" s="6"/>
      <c r="E67" s="6"/>
      <c r="F67" s="6"/>
      <c r="G67" s="6"/>
    </row>
    <row r="68" spans="1:7" x14ac:dyDescent="0.25">
      <c r="C68" s="6"/>
      <c r="D68" s="10"/>
      <c r="E68" s="4"/>
    </row>
    <row r="69" spans="1:7" x14ac:dyDescent="0.25">
      <c r="A69" s="4"/>
      <c r="B69" s="4"/>
      <c r="C69" s="10"/>
      <c r="D69" s="10"/>
      <c r="E69" s="24"/>
      <c r="F69" s="4"/>
      <c r="G69" s="4"/>
    </row>
    <row r="71" spans="1:7" ht="15.75" x14ac:dyDescent="0.25">
      <c r="A71" s="3"/>
      <c r="B71" s="3"/>
      <c r="C71" s="25"/>
      <c r="D71" s="26"/>
      <c r="E71" s="2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I6" sqref="I6"/>
    </sheetView>
  </sheetViews>
  <sheetFormatPr defaultRowHeight="15" x14ac:dyDescent="0.25"/>
  <cols>
    <col min="1" max="1" width="16.5703125" bestFit="1" customWidth="1"/>
  </cols>
  <sheetData>
    <row r="1" spans="1:7" ht="15.75" x14ac:dyDescent="0.25">
      <c r="A1" s="3" t="s">
        <v>48</v>
      </c>
    </row>
    <row r="2" spans="1:7" x14ac:dyDescent="0.25">
      <c r="A2" s="4" t="s">
        <v>129</v>
      </c>
    </row>
    <row r="3" spans="1:7" ht="15.75" x14ac:dyDescent="0.25">
      <c r="A3" s="3" t="s">
        <v>97</v>
      </c>
    </row>
    <row r="5" spans="1:7" x14ac:dyDescent="0.25">
      <c r="B5">
        <v>2013</v>
      </c>
      <c r="C5">
        <v>2014</v>
      </c>
      <c r="D5">
        <v>2015</v>
      </c>
      <c r="E5">
        <v>2016</v>
      </c>
      <c r="F5">
        <v>2017</v>
      </c>
      <c r="G5">
        <v>2018</v>
      </c>
    </row>
    <row r="6" spans="1:7" x14ac:dyDescent="0.25">
      <c r="A6" s="8" t="s">
        <v>130</v>
      </c>
      <c r="B6" s="11">
        <f>'2'!D32/'1'!C25</f>
        <v>7.3915829674313011E-2</v>
      </c>
      <c r="C6" s="11">
        <f>'2'!E32/'1'!D25</f>
        <v>0</v>
      </c>
      <c r="D6" s="11" t="e">
        <f>'2'!F32/'1'!E25</f>
        <v>#DIV/0!</v>
      </c>
      <c r="E6" s="11">
        <f>'2'!G32/'1'!F25</f>
        <v>0.10521265714643238</v>
      </c>
      <c r="F6" s="11">
        <f>'2'!H32/'1'!G25</f>
        <v>9.0714828322885674E-2</v>
      </c>
      <c r="G6" s="11">
        <f>'2'!I32/'1'!H25</f>
        <v>7.0058182538007052E-2</v>
      </c>
    </row>
    <row r="7" spans="1:7" x14ac:dyDescent="0.25">
      <c r="A7" s="8" t="s">
        <v>131</v>
      </c>
      <c r="B7" s="11">
        <f>'2'!D32/'1'!C63</f>
        <v>0.13482823988642112</v>
      </c>
      <c r="C7" s="11">
        <f>'2'!E32/'1'!D63</f>
        <v>0</v>
      </c>
      <c r="D7" s="11" t="e">
        <f>'2'!F32/'1'!E63</f>
        <v>#DIV/0!</v>
      </c>
      <c r="E7" s="11">
        <f>'2'!G32/'1'!F63</f>
        <v>0.22927812426286887</v>
      </c>
      <c r="F7" s="11">
        <f>'2'!H32/'1'!G63</f>
        <v>0.21769511053000853</v>
      </c>
      <c r="G7" s="11">
        <f>'2'!I32/'1'!H63</f>
        <v>0.18636414278269633</v>
      </c>
    </row>
    <row r="8" spans="1:7" x14ac:dyDescent="0.25">
      <c r="A8" s="8" t="s">
        <v>83</v>
      </c>
      <c r="B8" s="11">
        <f>('1'!C31+'1'!C32)/'1'!C63</f>
        <v>0</v>
      </c>
      <c r="C8" s="11">
        <f>('1'!D31+'1'!D32)/'1'!D63</f>
        <v>0</v>
      </c>
      <c r="D8" s="11" t="e">
        <f>('1'!E31+'1'!E32)/'1'!E63</f>
        <v>#DIV/0!</v>
      </c>
      <c r="E8" s="11">
        <f>('1'!F31+'1'!F32)/'1'!F63</f>
        <v>0</v>
      </c>
      <c r="F8" s="11">
        <f>('1'!G31+'1'!G32)/'1'!G63</f>
        <v>0</v>
      </c>
      <c r="G8" s="11">
        <f>('1'!H31+'1'!H32)/'1'!H63</f>
        <v>7.1525626540683951E-2</v>
      </c>
    </row>
    <row r="9" spans="1:7" x14ac:dyDescent="0.25">
      <c r="A9" s="8" t="s">
        <v>84</v>
      </c>
      <c r="B9" s="27">
        <f>'1'!C24/'1'!C55</f>
        <v>1.2402310888483328</v>
      </c>
      <c r="C9" s="27">
        <f>'1'!D24/'1'!D55</f>
        <v>1.0555818964586512</v>
      </c>
      <c r="D9" s="27" t="e">
        <f>'1'!E24/'1'!E55</f>
        <v>#DIV/0!</v>
      </c>
      <c r="E9" s="27">
        <f>'1'!F24/'1'!F55</f>
        <v>0.8945152391693848</v>
      </c>
      <c r="F9" s="27">
        <f>'1'!G24/'1'!G55</f>
        <v>0.70463597376785447</v>
      </c>
      <c r="G9" s="27">
        <f>'1'!H24/'1'!H55</f>
        <v>0.6999741964031776</v>
      </c>
    </row>
    <row r="10" spans="1:7" x14ac:dyDescent="0.25">
      <c r="A10" s="8" t="s">
        <v>132</v>
      </c>
      <c r="B10" s="11">
        <f>'2'!D32/'2'!D7</f>
        <v>0.12594273128614669</v>
      </c>
      <c r="C10" s="11" t="e">
        <f>'2'!E32/'2'!E7</f>
        <v>#DIV/0!</v>
      </c>
      <c r="D10" s="11">
        <f>'2'!F32/'2'!F7</f>
        <v>0.13826420882046078</v>
      </c>
      <c r="E10" s="11">
        <f>'2'!G32/'2'!G7</f>
        <v>0.15227974894877383</v>
      </c>
      <c r="F10" s="11">
        <f>'2'!H32/'2'!H7</f>
        <v>0.13096654461612312</v>
      </c>
      <c r="G10" s="11">
        <f>'2'!I32/'2'!I7</f>
        <v>0.10384534733512779</v>
      </c>
    </row>
    <row r="11" spans="1:7" x14ac:dyDescent="0.25">
      <c r="A11" t="s">
        <v>85</v>
      </c>
      <c r="B11" s="11">
        <f>'2'!D21/'2'!D7</f>
        <v>0.18964105868670686</v>
      </c>
      <c r="C11" s="11" t="e">
        <f>'2'!E21/'2'!E7</f>
        <v>#DIV/0!</v>
      </c>
      <c r="D11" s="11">
        <f>'2'!F21/'2'!F7</f>
        <v>0.16782337737688457</v>
      </c>
      <c r="E11" s="11">
        <f>'2'!G21/'2'!G7</f>
        <v>0.2078856062221395</v>
      </c>
      <c r="F11" s="11">
        <f>'2'!H21/'2'!H7</f>
        <v>0.18014912174010711</v>
      </c>
      <c r="G11" s="11">
        <f>'2'!I21/'2'!I7</f>
        <v>0.15068273737096469</v>
      </c>
    </row>
    <row r="12" spans="1:7" x14ac:dyDescent="0.25">
      <c r="A12" s="8" t="s">
        <v>133</v>
      </c>
      <c r="B12" s="11">
        <f>'2'!D32/('1'!C63+'1'!C31+'1'!C32)</f>
        <v>0.13482823988642112</v>
      </c>
      <c r="C12" s="11">
        <f>'2'!E32/('1'!D63+'1'!D31+'1'!D32)</f>
        <v>0</v>
      </c>
      <c r="D12" s="11" t="e">
        <f>'2'!F32/('1'!E63+'1'!E31+'1'!E32)</f>
        <v>#DIV/0!</v>
      </c>
      <c r="E12" s="11">
        <f>'2'!G32/('1'!F63+'1'!F31+'1'!F32)</f>
        <v>0.22927812426286887</v>
      </c>
      <c r="F12" s="11">
        <f>'2'!H32/('1'!G63+'1'!G31+'1'!G32)</f>
        <v>0.21769511053000853</v>
      </c>
      <c r="G12" s="11">
        <f>'2'!I32/('1'!H63+'1'!H31+'1'!H32)</f>
        <v>0.17392411172129854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1</vt:lpstr>
      <vt:lpstr>2</vt:lpstr>
      <vt:lpstr>3</vt:lpstr>
      <vt:lpstr>Ratio</vt:lpstr>
      <vt:lpstr>'1'!companyFinancialStatements.html?exchangeCode_DSE_stockSymbol_MJLBD_companyId_285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KADER</dc:creator>
  <cp:lastModifiedBy>Anik</cp:lastModifiedBy>
  <dcterms:created xsi:type="dcterms:W3CDTF">2018-03-29T07:48:23Z</dcterms:created>
  <dcterms:modified xsi:type="dcterms:W3CDTF">2020-04-11T15:29:07Z</dcterms:modified>
</cp:coreProperties>
</file>