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joryE837OL0lGARAfPhJcxf4kPDQ=="/>
    </ext>
  </extLst>
</workbook>
</file>

<file path=xl/calcChain.xml><?xml version="1.0" encoding="utf-8"?>
<calcChain xmlns="http://schemas.openxmlformats.org/spreadsheetml/2006/main">
  <c r="G8" i="4" l="1"/>
  <c r="F8" i="4"/>
  <c r="C8" i="4"/>
  <c r="B8" i="4"/>
  <c r="H34" i="3"/>
  <c r="G34" i="3"/>
  <c r="F34" i="3"/>
  <c r="E34" i="3"/>
  <c r="D34" i="3"/>
  <c r="C34" i="3"/>
  <c r="B34" i="3"/>
  <c r="G33" i="3"/>
  <c r="F33" i="3"/>
  <c r="C33" i="3"/>
  <c r="B33" i="3"/>
  <c r="H28" i="3"/>
  <c r="H31" i="3" s="1"/>
  <c r="D28" i="3"/>
  <c r="D31" i="3" s="1"/>
  <c r="H26" i="3"/>
  <c r="G26" i="3"/>
  <c r="F26" i="3"/>
  <c r="E26" i="3"/>
  <c r="D26" i="3"/>
  <c r="C26" i="3"/>
  <c r="B26" i="3"/>
  <c r="H18" i="3"/>
  <c r="G18" i="3"/>
  <c r="F18" i="3"/>
  <c r="E18" i="3"/>
  <c r="D18" i="3"/>
  <c r="C18" i="3"/>
  <c r="B18" i="3"/>
  <c r="H11" i="3"/>
  <c r="H33" i="3" s="1"/>
  <c r="G11" i="3"/>
  <c r="G28" i="3" s="1"/>
  <c r="G31" i="3" s="1"/>
  <c r="F11" i="3"/>
  <c r="F28" i="3" s="1"/>
  <c r="F31" i="3" s="1"/>
  <c r="E11" i="3"/>
  <c r="E33" i="3" s="1"/>
  <c r="D11" i="3"/>
  <c r="D33" i="3" s="1"/>
  <c r="C11" i="3"/>
  <c r="C28" i="3" s="1"/>
  <c r="C31" i="3" s="1"/>
  <c r="B11" i="3"/>
  <c r="B28" i="3" s="1"/>
  <c r="B31" i="3" s="1"/>
  <c r="H23" i="2"/>
  <c r="G23" i="2"/>
  <c r="F23" i="2"/>
  <c r="E23" i="2"/>
  <c r="D23" i="2"/>
  <c r="C23" i="2"/>
  <c r="B23" i="2"/>
  <c r="F14" i="2"/>
  <c r="H10" i="2"/>
  <c r="H16" i="2" s="1"/>
  <c r="H18" i="2" s="1"/>
  <c r="H20" i="2" s="1"/>
  <c r="H22" i="2" s="1"/>
  <c r="E10" i="2"/>
  <c r="E10" i="4" s="1"/>
  <c r="D10" i="2"/>
  <c r="D16" i="2" s="1"/>
  <c r="D18" i="2" s="1"/>
  <c r="D20" i="2" s="1"/>
  <c r="H7" i="2"/>
  <c r="G7" i="2"/>
  <c r="G10" i="2" s="1"/>
  <c r="F7" i="2"/>
  <c r="F10" i="2" s="1"/>
  <c r="E7" i="2"/>
  <c r="D7" i="2"/>
  <c r="C7" i="2"/>
  <c r="C10" i="2" s="1"/>
  <c r="B7" i="2"/>
  <c r="B10" i="2" s="1"/>
  <c r="H43" i="1"/>
  <c r="G43" i="1"/>
  <c r="F43" i="1"/>
  <c r="E43" i="1"/>
  <c r="D43" i="1"/>
  <c r="C43" i="1"/>
  <c r="B43" i="1"/>
  <c r="E38" i="1"/>
  <c r="E35" i="1" s="1"/>
  <c r="D38" i="1"/>
  <c r="D35" i="1" s="1"/>
  <c r="C38" i="1"/>
  <c r="H35" i="1"/>
  <c r="H42" i="1" s="1"/>
  <c r="G35" i="1"/>
  <c r="G7" i="4" s="1"/>
  <c r="F35" i="1"/>
  <c r="F42" i="1" s="1"/>
  <c r="C35" i="1"/>
  <c r="C7" i="4" s="1"/>
  <c r="B35" i="1"/>
  <c r="B42" i="1" s="1"/>
  <c r="F33" i="1"/>
  <c r="E33" i="1"/>
  <c r="B33" i="1"/>
  <c r="H26" i="1"/>
  <c r="G26" i="1"/>
  <c r="F26" i="1"/>
  <c r="E26" i="1"/>
  <c r="D26" i="1"/>
  <c r="C26" i="1"/>
  <c r="B26" i="1"/>
  <c r="H22" i="1"/>
  <c r="H33" i="1" s="1"/>
  <c r="H40" i="1" s="1"/>
  <c r="G22" i="1"/>
  <c r="G33" i="1" s="1"/>
  <c r="F22" i="1"/>
  <c r="E22" i="1"/>
  <c r="D22" i="1"/>
  <c r="D33" i="1" s="1"/>
  <c r="C22" i="1"/>
  <c r="C33" i="1" s="1"/>
  <c r="B22" i="1"/>
  <c r="G18" i="1"/>
  <c r="F18" i="1"/>
  <c r="C18" i="1"/>
  <c r="B18" i="1"/>
  <c r="H11" i="1"/>
  <c r="G11" i="1"/>
  <c r="F11" i="1"/>
  <c r="E11" i="1"/>
  <c r="E8" i="4" s="1"/>
  <c r="D11" i="1"/>
  <c r="D8" i="4" s="1"/>
  <c r="C11" i="1"/>
  <c r="B11" i="1"/>
  <c r="H6" i="1"/>
  <c r="H18" i="1" s="1"/>
  <c r="G6" i="1"/>
  <c r="F6" i="1"/>
  <c r="E6" i="1"/>
  <c r="E18" i="1" s="1"/>
  <c r="D6" i="1"/>
  <c r="D18" i="1" s="1"/>
  <c r="C6" i="1"/>
  <c r="B6" i="1"/>
  <c r="E7" i="4" l="1"/>
  <c r="E40" i="1"/>
  <c r="E42" i="1"/>
  <c r="F10" i="4"/>
  <c r="F16" i="2"/>
  <c r="F18" i="2" s="1"/>
  <c r="F20" i="2" s="1"/>
  <c r="B10" i="4"/>
  <c r="B16" i="2"/>
  <c r="B18" i="2" s="1"/>
  <c r="B20" i="2" s="1"/>
  <c r="C16" i="2"/>
  <c r="C18" i="2" s="1"/>
  <c r="C20" i="2" s="1"/>
  <c r="C10" i="4"/>
  <c r="G16" i="2"/>
  <c r="G18" i="2" s="1"/>
  <c r="G20" i="2" s="1"/>
  <c r="G10" i="4"/>
  <c r="D42" i="1"/>
  <c r="D7" i="4"/>
  <c r="D40" i="1"/>
  <c r="D5" i="4"/>
  <c r="D6" i="4"/>
  <c r="D22" i="2"/>
  <c r="D11" i="4"/>
  <c r="D9" i="4"/>
  <c r="E16" i="2"/>
  <c r="E18" i="2" s="1"/>
  <c r="E20" i="2" s="1"/>
  <c r="E28" i="3"/>
  <c r="E31" i="3" s="1"/>
  <c r="B40" i="1"/>
  <c r="F40" i="1"/>
  <c r="C42" i="1"/>
  <c r="G42" i="1"/>
  <c r="B7" i="4"/>
  <c r="F7" i="4"/>
  <c r="D10" i="4"/>
  <c r="C40" i="1"/>
  <c r="G40" i="1"/>
  <c r="C11" i="4" l="1"/>
  <c r="C9" i="4"/>
  <c r="C5" i="4"/>
  <c r="C6" i="4"/>
  <c r="C22" i="2"/>
  <c r="B22" i="2"/>
  <c r="B11" i="4"/>
  <c r="B9" i="4"/>
  <c r="B5" i="4"/>
  <c r="B6" i="4"/>
  <c r="G11" i="4"/>
  <c r="G9" i="4"/>
  <c r="G5" i="4"/>
  <c r="G22" i="2"/>
  <c r="G6" i="4"/>
  <c r="E6" i="4"/>
  <c r="E9" i="4"/>
  <c r="E5" i="4"/>
  <c r="E22" i="2"/>
  <c r="E11" i="4"/>
  <c r="F22" i="2"/>
  <c r="F11" i="4"/>
  <c r="F9" i="4"/>
  <c r="F5" i="4"/>
  <c r="F6" i="4"/>
</calcChain>
</file>

<file path=xl/sharedStrings.xml><?xml version="1.0" encoding="utf-8"?>
<sst xmlns="http://schemas.openxmlformats.org/spreadsheetml/2006/main" count="87" uniqueCount="80">
  <si>
    <t>M.L. DYEING LTD.</t>
  </si>
  <si>
    <t>Balance Sheet</t>
  </si>
  <si>
    <t>Income Statement</t>
  </si>
  <si>
    <t>As at year end</t>
  </si>
  <si>
    <t>Net Revenues</t>
  </si>
  <si>
    <t>Cash Flow Statement</t>
  </si>
  <si>
    <t>ASSETS</t>
  </si>
  <si>
    <t>Net Cash Flows - Operating Activities</t>
  </si>
  <si>
    <t>Cost of goods sold</t>
  </si>
  <si>
    <t>NON CURRENT ASSETS</t>
  </si>
  <si>
    <t>Collection from customers</t>
  </si>
  <si>
    <t>Gross Profit</t>
  </si>
  <si>
    <t>Collection from other non-operating income</t>
  </si>
  <si>
    <t>Cash paid to Suppliers &amp; Employees</t>
  </si>
  <si>
    <t>Property,Plant  and  Equipment</t>
  </si>
  <si>
    <t>Cash Paid for operating expenses</t>
  </si>
  <si>
    <t>Operating Incomes/Expenses</t>
  </si>
  <si>
    <t>Investment in Associate Company</t>
  </si>
  <si>
    <t>Income Tax paid</t>
  </si>
  <si>
    <t>Operating Profit</t>
  </si>
  <si>
    <t>Capital wrok-in-progress</t>
  </si>
  <si>
    <t>CURRENT ASSETS</t>
  </si>
  <si>
    <t>Non-Operating Income/(Expenses)</t>
  </si>
  <si>
    <t>Financial Expenses</t>
  </si>
  <si>
    <t>Foreign Exchange Gain (Loss)</t>
  </si>
  <si>
    <t>Inventories</t>
  </si>
  <si>
    <t>Net Cash Flows - Investment Activities</t>
  </si>
  <si>
    <t>Non operating income/loss</t>
  </si>
  <si>
    <t>Acquisition of property,plant and equipment</t>
  </si>
  <si>
    <t>Trade Receivables</t>
  </si>
  <si>
    <t>Share of Profit from Associates</t>
  </si>
  <si>
    <t>IPO fund</t>
  </si>
  <si>
    <t>Dividend paid</t>
  </si>
  <si>
    <t>Advance, deposits &amp; prepayments</t>
  </si>
  <si>
    <t>Profit Before contribution to WPPF</t>
  </si>
  <si>
    <t>Increase/Decrease to other Company</t>
  </si>
  <si>
    <t>Cash &amp; Cash equivalent</t>
  </si>
  <si>
    <t>Contribution to WPPF &amp; WF</t>
  </si>
  <si>
    <t>Profit Before Taxation</t>
  </si>
  <si>
    <t>Provision for Taxation</t>
  </si>
  <si>
    <t>Net Cash Flows - Financing Activities</t>
  </si>
  <si>
    <t>Net Profit</t>
  </si>
  <si>
    <t>Net Received/(Payment) in Short term loan</t>
  </si>
  <si>
    <t>Liabilities and Capital</t>
  </si>
  <si>
    <t>Issuance of Share Capital (IPO)</t>
  </si>
  <si>
    <t>Payment for financial expenses</t>
  </si>
  <si>
    <t>Liabilities</t>
  </si>
  <si>
    <t>Earnings per share (par value Taka 10)</t>
  </si>
  <si>
    <t>Payment for IPO expenses</t>
  </si>
  <si>
    <t>Non Current Liabilities</t>
  </si>
  <si>
    <t>Increase/Decrease in Long term loan from bank</t>
  </si>
  <si>
    <t>Deferred Tax Liabilities</t>
  </si>
  <si>
    <t>Long Term Loan from Bank</t>
  </si>
  <si>
    <t>Shares to Calculate EPS</t>
  </si>
  <si>
    <t>Net Change in Cash Flows</t>
  </si>
  <si>
    <t>Current Liabilities</t>
  </si>
  <si>
    <t>Trade and other Payables</t>
  </si>
  <si>
    <t>Cash and Cash Equivalents at Beginning Period</t>
  </si>
  <si>
    <t xml:space="preserve">Current portion of Long Term Borrowings  </t>
  </si>
  <si>
    <t>Foreign Exchange Gain or Loss</t>
  </si>
  <si>
    <t>Short term loan from bank</t>
  </si>
  <si>
    <t>Creditors &amp; Accruals</t>
  </si>
  <si>
    <t>Cash and Cash Equivalents at End of Period</t>
  </si>
  <si>
    <t>Tax payable</t>
  </si>
  <si>
    <t>Net Operating Cash Flow Per Share</t>
  </si>
  <si>
    <t>Shareholders’ Equity</t>
  </si>
  <si>
    <t>Shares to Calculate NOCFPS</t>
  </si>
  <si>
    <t>Paid Up Capital</t>
  </si>
  <si>
    <t>Ratio</t>
  </si>
  <si>
    <t>Other Comprehensive Income</t>
  </si>
  <si>
    <t>Return on Asset (ROA)</t>
  </si>
  <si>
    <t>Retained earnings</t>
  </si>
  <si>
    <t>Return on Equity (ROE)</t>
  </si>
  <si>
    <t>Net assets value per share</t>
  </si>
  <si>
    <t>Debt to Equity</t>
  </si>
  <si>
    <t>Shares to calculate NAVPS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</si>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</sst>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_(* #,##0_);_(* \(#,##0\);_(* &quot;-&quot;??_);_(@_)"/>
    <numFmt numFmtId="165" formatCode="0.0%"/>
  </numFmts>
  <fonts count="11" x14ac:knownFonts="1">
    <font>
      <sz val="11"/>
      <color theme="1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b/>
      <u/>
      <sz val="11"/>
      <color theme="1"/>
      <name val="Calibri"/>
    </font>
    <font>
      <sz val="12"/>
      <color theme="1"/>
      <name val="Calibri"/>
    </font>
    <font>
      <b/>
      <sz val="11"/>
      <color rgb="FF000000"/>
      <name val="Arial"/>
    </font>
    <font>
      <sz val="11"/>
      <color theme="1"/>
      <name val="Arial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1" fillId="0" borderId="1" xfId="0" applyFont="1" applyBorder="1"/>
    <xf numFmtId="3" fontId="4" fillId="0" borderId="0" xfId="0" applyNumberFormat="1" applyFont="1"/>
    <xf numFmtId="0" fontId="1" fillId="0" borderId="1" xfId="0" applyFont="1" applyBorder="1" applyAlignment="1">
      <alignment horizontal="left"/>
    </xf>
    <xf numFmtId="3" fontId="5" fillId="0" borderId="0" xfId="0" applyNumberFormat="1" applyFont="1" applyAlignment="1"/>
    <xf numFmtId="0" fontId="1" fillId="0" borderId="0" xfId="0" applyFont="1" applyAlignment="1">
      <alignment horizontal="center"/>
    </xf>
    <xf numFmtId="164" fontId="4" fillId="0" borderId="0" xfId="0" applyNumberFormat="1" applyFont="1"/>
    <xf numFmtId="3" fontId="4" fillId="0" borderId="1" xfId="0" applyNumberFormat="1" applyFont="1" applyBorder="1"/>
    <xf numFmtId="0" fontId="6" fillId="0" borderId="0" xfId="0" applyFont="1"/>
    <xf numFmtId="164" fontId="5" fillId="0" borderId="0" xfId="0" applyNumberFormat="1" applyFont="1" applyAlignment="1"/>
    <xf numFmtId="3" fontId="1" fillId="0" borderId="0" xfId="0" applyNumberFormat="1" applyFont="1"/>
    <xf numFmtId="0" fontId="7" fillId="0" borderId="0" xfId="0" applyFont="1"/>
    <xf numFmtId="3" fontId="1" fillId="0" borderId="2" xfId="0" applyNumberFormat="1" applyFont="1" applyBorder="1"/>
    <xf numFmtId="3" fontId="7" fillId="0" borderId="0" xfId="0" applyNumberFormat="1" applyFont="1"/>
    <xf numFmtId="41" fontId="1" fillId="0" borderId="0" xfId="0" applyNumberFormat="1" applyFont="1"/>
    <xf numFmtId="3" fontId="8" fillId="0" borderId="0" xfId="0" applyNumberFormat="1" applyFont="1" applyAlignment="1"/>
    <xf numFmtId="164" fontId="1" fillId="0" borderId="2" xfId="0" applyNumberFormat="1" applyFont="1" applyBorder="1"/>
    <xf numFmtId="0" fontId="1" fillId="0" borderId="3" xfId="0" applyFont="1" applyBorder="1"/>
    <xf numFmtId="0" fontId="4" fillId="0" borderId="0" xfId="0" applyFont="1"/>
    <xf numFmtId="0" fontId="5" fillId="0" borderId="0" xfId="0" applyFont="1" applyAlignment="1"/>
    <xf numFmtId="3" fontId="9" fillId="0" borderId="0" xfId="0" applyNumberFormat="1" applyFont="1"/>
    <xf numFmtId="3" fontId="1" fillId="0" borderId="3" xfId="0" applyNumberFormat="1" applyFont="1" applyBorder="1"/>
    <xf numFmtId="0" fontId="2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2" fontId="1" fillId="0" borderId="4" xfId="0" applyNumberFormat="1" applyFont="1" applyBorder="1" applyAlignment="1">
      <alignment horizontal="center"/>
    </xf>
    <xf numFmtId="164" fontId="1" fillId="0" borderId="0" xfId="0" applyNumberFormat="1" applyFont="1"/>
    <xf numFmtId="0" fontId="8" fillId="0" borderId="1" xfId="0" applyFont="1" applyBorder="1" applyAlignment="1"/>
    <xf numFmtId="2" fontId="1" fillId="0" borderId="0" xfId="0" applyNumberFormat="1" applyFont="1"/>
    <xf numFmtId="165" fontId="4" fillId="0" borderId="0" xfId="0" applyNumberFormat="1" applyFont="1"/>
    <xf numFmtId="4" fontId="1" fillId="0" borderId="0" xfId="0" applyNumberFormat="1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1.125" customWidth="1"/>
    <col min="2" max="2" width="18.125" customWidth="1"/>
    <col min="3" max="3" width="13.375" customWidth="1"/>
    <col min="4" max="4" width="11.875" customWidth="1"/>
    <col min="5" max="5" width="13.375" customWidth="1"/>
    <col min="6" max="6" width="11.75" customWidth="1"/>
    <col min="7" max="7" width="13.5" customWidth="1"/>
    <col min="8" max="8" width="12.875" customWidth="1"/>
    <col min="9" max="26" width="7.625" customWidth="1"/>
  </cols>
  <sheetData>
    <row r="1" spans="1:18" ht="15.75" x14ac:dyDescent="0.25">
      <c r="A1" s="1" t="s">
        <v>0</v>
      </c>
      <c r="B1" s="2"/>
    </row>
    <row r="2" spans="1:18" x14ac:dyDescent="0.25">
      <c r="A2" s="1" t="s">
        <v>1</v>
      </c>
    </row>
    <row r="3" spans="1:18" x14ac:dyDescent="0.25">
      <c r="A3" s="3" t="s">
        <v>3</v>
      </c>
    </row>
    <row r="4" spans="1:18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  <c r="H4" s="4">
        <v>2019</v>
      </c>
    </row>
    <row r="5" spans="1:18" x14ac:dyDescent="0.25">
      <c r="A5" s="7" t="s">
        <v>6</v>
      </c>
      <c r="B5" s="9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2" t="s">
        <v>9</v>
      </c>
      <c r="B6" s="14">
        <f t="shared" ref="B6:H6" si="0">SUM(B7:B9)</f>
        <v>1823665594</v>
      </c>
      <c r="C6" s="14">
        <f t="shared" si="0"/>
        <v>1799128288</v>
      </c>
      <c r="D6" s="14">
        <f t="shared" si="0"/>
        <v>2337901538</v>
      </c>
      <c r="E6" s="14">
        <f t="shared" si="0"/>
        <v>2223826611</v>
      </c>
      <c r="F6" s="14">
        <f t="shared" si="0"/>
        <v>2109992566</v>
      </c>
      <c r="G6" s="14">
        <f t="shared" si="0"/>
        <v>2117710255</v>
      </c>
      <c r="H6" s="14">
        <f t="shared" si="0"/>
        <v>1855513740</v>
      </c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3" t="s">
        <v>14</v>
      </c>
      <c r="B7" s="6">
        <v>1557626072</v>
      </c>
      <c r="C7" s="6">
        <v>1451796105</v>
      </c>
      <c r="D7" s="6">
        <v>1966402617</v>
      </c>
      <c r="E7" s="6">
        <v>1892301988</v>
      </c>
      <c r="F7" s="6">
        <v>1752126466</v>
      </c>
      <c r="G7" s="6">
        <v>1741668463</v>
      </c>
      <c r="H7" s="8">
        <v>1855513740</v>
      </c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25">
      <c r="A8" s="3" t="s">
        <v>17</v>
      </c>
      <c r="B8" s="6">
        <v>266039522</v>
      </c>
      <c r="C8" s="6">
        <v>347332183</v>
      </c>
      <c r="D8" s="6">
        <v>358743957</v>
      </c>
      <c r="E8" s="6">
        <v>331524623</v>
      </c>
      <c r="F8" s="6">
        <v>357866100</v>
      </c>
      <c r="G8" s="3">
        <v>376041792</v>
      </c>
      <c r="H8" s="8">
        <v>0</v>
      </c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25">
      <c r="A9" s="3" t="s">
        <v>20</v>
      </c>
      <c r="C9" s="6"/>
      <c r="D9" s="6">
        <v>12754964</v>
      </c>
      <c r="E9" s="6"/>
      <c r="F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25">
      <c r="C10" s="6"/>
      <c r="D10" s="6"/>
      <c r="E10" s="6"/>
      <c r="F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25">
      <c r="A11" s="12" t="s">
        <v>21</v>
      </c>
      <c r="B11" s="14">
        <f t="shared" ref="B11:H11" si="1">SUM(B12:B16)</f>
        <v>1443887332</v>
      </c>
      <c r="C11" s="14">
        <f t="shared" si="1"/>
        <v>1795523697</v>
      </c>
      <c r="D11" s="14">
        <f t="shared" si="1"/>
        <v>1376579871</v>
      </c>
      <c r="E11" s="14">
        <f t="shared" si="1"/>
        <v>1206414693</v>
      </c>
      <c r="F11" s="14">
        <f t="shared" si="1"/>
        <v>1516837529</v>
      </c>
      <c r="G11" s="14">
        <f t="shared" si="1"/>
        <v>1685621691</v>
      </c>
      <c r="H11" s="14">
        <f t="shared" si="1"/>
        <v>1948864207</v>
      </c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s="22" t="s">
        <v>25</v>
      </c>
      <c r="B12" s="6">
        <v>520872205</v>
      </c>
      <c r="C12" s="6">
        <v>824925150</v>
      </c>
      <c r="D12" s="6">
        <v>575615098</v>
      </c>
      <c r="E12" s="6">
        <v>463206216</v>
      </c>
      <c r="F12" s="6">
        <v>614768683</v>
      </c>
      <c r="G12" s="6">
        <v>640390886</v>
      </c>
      <c r="H12" s="8">
        <v>816241817</v>
      </c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25">
      <c r="A13" s="22" t="s">
        <v>29</v>
      </c>
      <c r="B13" s="6">
        <v>893365963</v>
      </c>
      <c r="C13" s="6">
        <v>936515077</v>
      </c>
      <c r="D13" s="6">
        <v>743683581</v>
      </c>
      <c r="E13" s="6">
        <v>694212049</v>
      </c>
      <c r="F13" s="6">
        <v>839444477</v>
      </c>
      <c r="G13" s="6">
        <v>924105173</v>
      </c>
      <c r="H13" s="8">
        <v>964869983</v>
      </c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25">
      <c r="A14" s="22" t="s">
        <v>33</v>
      </c>
      <c r="B14" s="6">
        <v>13250071</v>
      </c>
      <c r="C14" s="6">
        <v>11885295</v>
      </c>
      <c r="D14" s="6">
        <v>14099829</v>
      </c>
      <c r="E14" s="6">
        <v>34898190</v>
      </c>
      <c r="F14" s="6">
        <v>37217036</v>
      </c>
      <c r="G14" s="6">
        <v>91430483</v>
      </c>
      <c r="H14" s="8">
        <v>26339128</v>
      </c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25">
      <c r="A15" s="23" t="s">
        <v>31</v>
      </c>
      <c r="B15" s="6"/>
      <c r="C15" s="6"/>
      <c r="D15" s="6"/>
      <c r="E15" s="6"/>
      <c r="F15" s="6"/>
      <c r="G15" s="6"/>
      <c r="H15" s="8">
        <v>126023432</v>
      </c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25">
      <c r="A16" s="22" t="s">
        <v>36</v>
      </c>
      <c r="B16" s="6">
        <v>16399093</v>
      </c>
      <c r="C16" s="6">
        <v>22198175</v>
      </c>
      <c r="D16" s="6">
        <v>43181363</v>
      </c>
      <c r="E16" s="6">
        <v>14098238</v>
      </c>
      <c r="F16" s="6">
        <v>25407333</v>
      </c>
      <c r="G16" s="6">
        <v>29695149</v>
      </c>
      <c r="H16" s="8">
        <v>15389847</v>
      </c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1"/>
      <c r="B18" s="14">
        <f t="shared" ref="B18:H18" si="2">SUM(B6,B11)</f>
        <v>3267552926</v>
      </c>
      <c r="C18" s="14">
        <f t="shared" si="2"/>
        <v>3594651985</v>
      </c>
      <c r="D18" s="14">
        <f t="shared" si="2"/>
        <v>3714481409</v>
      </c>
      <c r="E18" s="14">
        <f t="shared" si="2"/>
        <v>3430241304</v>
      </c>
      <c r="F18" s="14">
        <f t="shared" si="2"/>
        <v>3626830095</v>
      </c>
      <c r="G18" s="14">
        <f t="shared" si="2"/>
        <v>3803331946</v>
      </c>
      <c r="H18" s="14">
        <f t="shared" si="2"/>
        <v>3804377947</v>
      </c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F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5.75" x14ac:dyDescent="0.25">
      <c r="A20" s="26" t="s">
        <v>43</v>
      </c>
      <c r="B20" s="1"/>
      <c r="C20" s="1"/>
      <c r="D20" s="14"/>
      <c r="E20" s="1"/>
      <c r="F20" s="1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5.75" x14ac:dyDescent="0.25">
      <c r="A21" s="27" t="s">
        <v>46</v>
      </c>
      <c r="B21" s="1"/>
      <c r="C21" s="1"/>
      <c r="D21" s="14"/>
      <c r="E21" s="1"/>
      <c r="F21" s="1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5.75" customHeight="1" x14ac:dyDescent="0.25">
      <c r="A22" s="12" t="s">
        <v>49</v>
      </c>
      <c r="B22" s="14">
        <f t="shared" ref="B22:H22" si="3">SUM(B23:B24)</f>
        <v>207487623</v>
      </c>
      <c r="C22" s="14">
        <f t="shared" si="3"/>
        <v>118180669</v>
      </c>
      <c r="D22" s="14">
        <f t="shared" si="3"/>
        <v>97662656</v>
      </c>
      <c r="E22" s="14">
        <f t="shared" si="3"/>
        <v>110625432</v>
      </c>
      <c r="F22" s="14">
        <f t="shared" si="3"/>
        <v>118095275</v>
      </c>
      <c r="G22" s="14">
        <f t="shared" si="3"/>
        <v>126085359</v>
      </c>
      <c r="H22" s="14">
        <f t="shared" si="3"/>
        <v>135121121</v>
      </c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5.75" customHeight="1" x14ac:dyDescent="0.25">
      <c r="A23" s="22" t="s">
        <v>51</v>
      </c>
      <c r="B23" s="6">
        <v>207487623</v>
      </c>
      <c r="C23" s="6">
        <v>5637793</v>
      </c>
      <c r="D23" s="6">
        <v>97662656</v>
      </c>
      <c r="E23" s="6">
        <v>110625432</v>
      </c>
      <c r="F23" s="6">
        <v>118095275</v>
      </c>
      <c r="G23" s="13">
        <v>126085359</v>
      </c>
      <c r="H23" s="8">
        <v>135121121</v>
      </c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5.75" customHeight="1" x14ac:dyDescent="0.25">
      <c r="A24" s="22" t="s">
        <v>52</v>
      </c>
      <c r="B24" s="22"/>
      <c r="C24" s="6">
        <v>112542876</v>
      </c>
      <c r="D24" s="6"/>
      <c r="E24" s="6"/>
      <c r="F24" s="6"/>
      <c r="G24" s="10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5.75" customHeight="1" x14ac:dyDescent="0.25">
      <c r="E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5.75" customHeight="1" x14ac:dyDescent="0.25">
      <c r="A26" s="12" t="s">
        <v>55</v>
      </c>
      <c r="B26" s="14">
        <f t="shared" ref="B26:H26" si="4">SUM(B27:B31)</f>
        <v>524994805</v>
      </c>
      <c r="C26" s="14">
        <f t="shared" si="4"/>
        <v>371102379</v>
      </c>
      <c r="D26" s="14">
        <f t="shared" si="4"/>
        <v>324623520</v>
      </c>
      <c r="E26" s="14">
        <f t="shared" si="4"/>
        <v>212437439</v>
      </c>
      <c r="F26" s="14">
        <f t="shared" si="4"/>
        <v>179255158</v>
      </c>
      <c r="G26" s="14">
        <f t="shared" si="4"/>
        <v>159855014</v>
      </c>
      <c r="H26" s="14">
        <f t="shared" si="4"/>
        <v>147092991</v>
      </c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5.75" customHeight="1" x14ac:dyDescent="0.25">
      <c r="A27" s="3" t="s">
        <v>56</v>
      </c>
      <c r="B27" s="6">
        <v>204287053</v>
      </c>
      <c r="C27" s="6">
        <v>76516988</v>
      </c>
      <c r="D27" s="6">
        <v>103786878</v>
      </c>
      <c r="E27" s="6">
        <v>140328376</v>
      </c>
      <c r="F27" s="6">
        <v>88769710</v>
      </c>
      <c r="G27" s="10">
        <v>107590514</v>
      </c>
      <c r="H27" s="8">
        <v>111587165</v>
      </c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5.75" customHeight="1" x14ac:dyDescent="0.25">
      <c r="A28" s="3" t="s">
        <v>58</v>
      </c>
      <c r="B28" s="6">
        <v>108000000</v>
      </c>
      <c r="C28" s="6">
        <v>108000000</v>
      </c>
      <c r="D28" s="6">
        <v>101619025</v>
      </c>
      <c r="E28" s="6"/>
      <c r="F28" s="6"/>
      <c r="G28" s="10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5.75" customHeight="1" x14ac:dyDescent="0.25">
      <c r="A29" s="3" t="s">
        <v>60</v>
      </c>
      <c r="B29" s="6">
        <v>55940957</v>
      </c>
      <c r="C29" s="6">
        <v>81217604</v>
      </c>
      <c r="D29" s="6">
        <v>78814022</v>
      </c>
      <c r="E29" s="6">
        <v>31585225</v>
      </c>
      <c r="F29" s="6">
        <v>31179680</v>
      </c>
      <c r="G29" s="10"/>
      <c r="H29" s="8">
        <v>3718561</v>
      </c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5.75" customHeight="1" x14ac:dyDescent="0.25">
      <c r="A30" s="3" t="s">
        <v>61</v>
      </c>
      <c r="B30" s="6">
        <v>9624171</v>
      </c>
      <c r="C30" s="6">
        <v>11162906</v>
      </c>
      <c r="D30" s="6">
        <v>12086271</v>
      </c>
      <c r="E30" s="6">
        <v>6585880</v>
      </c>
      <c r="F30" s="6">
        <v>8551508</v>
      </c>
      <c r="G30" s="10">
        <v>8116618</v>
      </c>
      <c r="H30" s="8">
        <v>8914113</v>
      </c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5.75" customHeight="1" x14ac:dyDescent="0.25">
      <c r="A31" s="3" t="s">
        <v>63</v>
      </c>
      <c r="B31" s="6">
        <v>147142624</v>
      </c>
      <c r="C31" s="6">
        <v>94204881</v>
      </c>
      <c r="D31" s="6">
        <v>28317324</v>
      </c>
      <c r="E31" s="6">
        <v>33937958</v>
      </c>
      <c r="F31" s="6">
        <v>50754260</v>
      </c>
      <c r="G31" s="10">
        <v>44147882</v>
      </c>
      <c r="H31" s="8">
        <v>22873152</v>
      </c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5.75" customHeight="1" x14ac:dyDescent="0.25">
      <c r="D32" s="6"/>
      <c r="E32" s="6"/>
      <c r="F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5.75" customHeight="1" x14ac:dyDescent="0.25">
      <c r="A33" s="1"/>
      <c r="B33" s="14">
        <f t="shared" ref="B33:H33" si="5">SUM(B22,B26)</f>
        <v>732482428</v>
      </c>
      <c r="C33" s="14">
        <f t="shared" si="5"/>
        <v>489283048</v>
      </c>
      <c r="D33" s="14">
        <f t="shared" si="5"/>
        <v>422286176</v>
      </c>
      <c r="E33" s="14">
        <f t="shared" si="5"/>
        <v>323062871</v>
      </c>
      <c r="F33" s="14">
        <f t="shared" si="5"/>
        <v>297350433</v>
      </c>
      <c r="G33" s="14">
        <f t="shared" si="5"/>
        <v>285940373</v>
      </c>
      <c r="H33" s="14">
        <f t="shared" si="5"/>
        <v>282214112</v>
      </c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5.75" customHeight="1" x14ac:dyDescent="0.25">
      <c r="A34" s="1"/>
      <c r="B34" s="6"/>
      <c r="C34" s="6"/>
      <c r="D34" s="6"/>
      <c r="E34" s="6"/>
      <c r="F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5.75" customHeight="1" x14ac:dyDescent="0.25">
      <c r="A35" s="12" t="s">
        <v>65</v>
      </c>
      <c r="B35" s="14">
        <f t="shared" ref="B35:H35" si="6">SUM(B36:B38)</f>
        <v>2535070498</v>
      </c>
      <c r="C35" s="14">
        <f t="shared" si="6"/>
        <v>3105368937</v>
      </c>
      <c r="D35" s="14">
        <f t="shared" si="6"/>
        <v>3292195233</v>
      </c>
      <c r="E35" s="14">
        <f t="shared" si="6"/>
        <v>3107178433</v>
      </c>
      <c r="F35" s="14">
        <f t="shared" si="6"/>
        <v>3329479662</v>
      </c>
      <c r="G35" s="14">
        <f t="shared" si="6"/>
        <v>3517391573</v>
      </c>
      <c r="H35" s="14">
        <f t="shared" si="6"/>
        <v>3522163835</v>
      </c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5.75" customHeight="1" x14ac:dyDescent="0.25">
      <c r="A36" s="3" t="s">
        <v>67</v>
      </c>
      <c r="B36" s="6">
        <v>702050000</v>
      </c>
      <c r="C36" s="6">
        <v>1404100000</v>
      </c>
      <c r="D36" s="6">
        <v>1404100000</v>
      </c>
      <c r="E36" s="6">
        <v>1404100000</v>
      </c>
      <c r="F36" s="6">
        <v>1404100000</v>
      </c>
      <c r="G36" s="6">
        <v>1404100000</v>
      </c>
      <c r="H36" s="8">
        <v>1924920000</v>
      </c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5.75" customHeight="1" x14ac:dyDescent="0.25">
      <c r="A37" s="3" t="s">
        <v>69</v>
      </c>
      <c r="B37" s="6">
        <v>19225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5.75" customHeight="1" x14ac:dyDescent="0.25">
      <c r="A38" s="3" t="s">
        <v>71</v>
      </c>
      <c r="B38" s="6">
        <v>1833001273</v>
      </c>
      <c r="C38" s="6">
        <f>24809+1701244128</f>
        <v>1701268937</v>
      </c>
      <c r="D38" s="6">
        <f>166272+1887928961</f>
        <v>1888095233</v>
      </c>
      <c r="E38" s="6">
        <f>71781+1703006652</f>
        <v>1703078433</v>
      </c>
      <c r="F38" s="6">
        <v>1925379662</v>
      </c>
      <c r="G38" s="8">
        <v>2113291573</v>
      </c>
      <c r="H38" s="8">
        <v>1597243835</v>
      </c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5.75" customHeight="1" x14ac:dyDescent="0.25">
      <c r="C39" s="6"/>
      <c r="D39" s="6"/>
      <c r="F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5.75" customHeight="1" x14ac:dyDescent="0.25">
      <c r="A40" s="1"/>
      <c r="B40" s="14">
        <f t="shared" ref="B40:H40" si="7">SUM(B35,B33)</f>
        <v>3267552926</v>
      </c>
      <c r="C40" s="14">
        <f t="shared" si="7"/>
        <v>3594651985</v>
      </c>
      <c r="D40" s="14">
        <f t="shared" si="7"/>
        <v>3714481409</v>
      </c>
      <c r="E40" s="14">
        <f t="shared" si="7"/>
        <v>3430241304</v>
      </c>
      <c r="F40" s="14">
        <f t="shared" si="7"/>
        <v>3626830095</v>
      </c>
      <c r="G40" s="14">
        <f t="shared" si="7"/>
        <v>3803331946</v>
      </c>
      <c r="H40" s="14">
        <f t="shared" si="7"/>
        <v>3804377947</v>
      </c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5.75" customHeight="1" x14ac:dyDescent="0.25">
      <c r="B41" s="6"/>
      <c r="C41" s="6"/>
      <c r="D41" s="6"/>
      <c r="E41" s="6"/>
      <c r="F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5.75" customHeight="1" x14ac:dyDescent="0.25">
      <c r="A42" s="5" t="s">
        <v>73</v>
      </c>
      <c r="B42" s="33">
        <f t="shared" ref="B42:H42" si="8">B35/(B36/10)</f>
        <v>36.10954345132113</v>
      </c>
      <c r="C42" s="33">
        <f t="shared" si="8"/>
        <v>22.116437126985257</v>
      </c>
      <c r="D42" s="33">
        <f t="shared" si="8"/>
        <v>23.447013980485721</v>
      </c>
      <c r="E42" s="33">
        <f t="shared" si="8"/>
        <v>22.129324357239511</v>
      </c>
      <c r="F42" s="33">
        <f t="shared" si="8"/>
        <v>23.712553678512926</v>
      </c>
      <c r="G42" s="33">
        <f t="shared" si="8"/>
        <v>25.050862281888755</v>
      </c>
      <c r="H42" s="33">
        <f t="shared" si="8"/>
        <v>18.297715411549571</v>
      </c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5.75" customHeight="1" x14ac:dyDescent="0.25">
      <c r="A43" s="5" t="s">
        <v>75</v>
      </c>
      <c r="B43" s="10">
        <f t="shared" ref="B43:H43" si="9">B36/10</f>
        <v>70205000</v>
      </c>
      <c r="C43" s="10">
        <f t="shared" si="9"/>
        <v>140410000</v>
      </c>
      <c r="D43" s="10">
        <f t="shared" si="9"/>
        <v>140410000</v>
      </c>
      <c r="E43" s="10">
        <f t="shared" si="9"/>
        <v>140410000</v>
      </c>
      <c r="F43" s="10">
        <f t="shared" si="9"/>
        <v>140410000</v>
      </c>
      <c r="G43" s="10">
        <f t="shared" si="9"/>
        <v>140410000</v>
      </c>
      <c r="H43" s="10">
        <f t="shared" si="9"/>
        <v>192492000</v>
      </c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5.75" customHeight="1" x14ac:dyDescent="0.25">
      <c r="C44" s="14"/>
      <c r="D44" s="14"/>
      <c r="E44" s="14"/>
      <c r="F44" s="14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5.75" customHeight="1" x14ac:dyDescent="0.25">
      <c r="D45" s="6"/>
      <c r="E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5.75" customHeight="1" x14ac:dyDescent="0.25">
      <c r="C46" s="1"/>
      <c r="D46" s="1"/>
      <c r="E46" s="1"/>
      <c r="F46" s="1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5.75" customHeight="1" x14ac:dyDescent="0.25"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5.75" customHeight="1" x14ac:dyDescent="0.25"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8:18" ht="15.75" customHeight="1" x14ac:dyDescent="0.25"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8:18" ht="15.75" customHeight="1" x14ac:dyDescent="0.25"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8:18" ht="15.75" customHeight="1" x14ac:dyDescent="0.25"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8:18" ht="15.75" customHeight="1" x14ac:dyDescent="0.2"/>
    <row r="53" spans="8:18" ht="15.75" customHeight="1" x14ac:dyDescent="0.2"/>
    <row r="54" spans="8:18" ht="15.75" customHeight="1" x14ac:dyDescent="0.2"/>
    <row r="55" spans="8:18" ht="15.75" customHeight="1" x14ac:dyDescent="0.2"/>
    <row r="56" spans="8:18" ht="15.75" customHeight="1" x14ac:dyDescent="0.2"/>
    <row r="57" spans="8:18" ht="15.75" customHeight="1" x14ac:dyDescent="0.2"/>
    <row r="58" spans="8:18" ht="15.75" customHeight="1" x14ac:dyDescent="0.2"/>
    <row r="59" spans="8:18" ht="15.75" customHeight="1" x14ac:dyDescent="0.2"/>
    <row r="60" spans="8:18" ht="15.75" customHeight="1" x14ac:dyDescent="0.2"/>
    <row r="61" spans="8:18" ht="15.75" customHeight="1" x14ac:dyDescent="0.2"/>
    <row r="62" spans="8:18" ht="15.75" customHeight="1" x14ac:dyDescent="0.2"/>
    <row r="63" spans="8:18" ht="15.75" customHeight="1" x14ac:dyDescent="0.2"/>
    <row r="64" spans="8:1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1.875" customWidth="1"/>
    <col min="2" max="2" width="13.75" customWidth="1"/>
    <col min="3" max="3" width="12.75" customWidth="1"/>
    <col min="4" max="4" width="13.5" customWidth="1"/>
    <col min="5" max="5" width="13.125" customWidth="1"/>
    <col min="6" max="6" width="12.75" customWidth="1"/>
    <col min="7" max="7" width="11.125" customWidth="1"/>
    <col min="8" max="8" width="13.25" customWidth="1"/>
    <col min="9" max="26" width="7.625" customWidth="1"/>
  </cols>
  <sheetData>
    <row r="1" spans="1:26" ht="15.75" x14ac:dyDescent="0.25">
      <c r="A1" s="1" t="s">
        <v>0</v>
      </c>
      <c r="B1" s="2"/>
    </row>
    <row r="2" spans="1:26" x14ac:dyDescent="0.25">
      <c r="A2" s="1" t="s">
        <v>2</v>
      </c>
    </row>
    <row r="3" spans="1:26" x14ac:dyDescent="0.25">
      <c r="A3" s="3" t="s">
        <v>3</v>
      </c>
    </row>
    <row r="4" spans="1:26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  <c r="H4" s="4">
        <v>2019</v>
      </c>
    </row>
    <row r="5" spans="1:26" x14ac:dyDescent="0.25">
      <c r="A5" s="5" t="s">
        <v>4</v>
      </c>
      <c r="B5" s="6">
        <v>2538284589</v>
      </c>
      <c r="C5" s="6">
        <v>2379356874</v>
      </c>
      <c r="D5" s="6">
        <v>1712845768</v>
      </c>
      <c r="E5" s="6">
        <v>1923513063</v>
      </c>
      <c r="F5" s="6">
        <v>2295718352</v>
      </c>
      <c r="G5" s="6">
        <v>2371524945</v>
      </c>
      <c r="H5" s="8">
        <v>2468360191</v>
      </c>
      <c r="I5" s="6"/>
      <c r="J5" s="6"/>
      <c r="K5" s="6"/>
      <c r="L5" s="6"/>
      <c r="M5" s="6"/>
    </row>
    <row r="6" spans="1:26" x14ac:dyDescent="0.25">
      <c r="A6" s="3" t="s">
        <v>8</v>
      </c>
      <c r="B6" s="6">
        <v>1691808367</v>
      </c>
      <c r="C6" s="11">
        <v>1726328867</v>
      </c>
      <c r="D6" s="11">
        <v>1454826153</v>
      </c>
      <c r="E6" s="11">
        <v>1652894831</v>
      </c>
      <c r="F6" s="11">
        <v>2027375221</v>
      </c>
      <c r="G6" s="11">
        <v>2130507345</v>
      </c>
      <c r="H6" s="8">
        <v>2214024253</v>
      </c>
      <c r="I6" s="6"/>
      <c r="J6" s="6"/>
      <c r="K6" s="6"/>
      <c r="L6" s="6"/>
      <c r="M6" s="6"/>
    </row>
    <row r="7" spans="1:26" x14ac:dyDescent="0.25">
      <c r="A7" s="5" t="s">
        <v>11</v>
      </c>
      <c r="B7" s="14">
        <f t="shared" ref="B7:H7" si="0">B5-B6</f>
        <v>846476222</v>
      </c>
      <c r="C7" s="14">
        <f t="shared" si="0"/>
        <v>653028007</v>
      </c>
      <c r="D7" s="14">
        <f t="shared" si="0"/>
        <v>258019615</v>
      </c>
      <c r="E7" s="14">
        <f t="shared" si="0"/>
        <v>270618232</v>
      </c>
      <c r="F7" s="14">
        <f t="shared" si="0"/>
        <v>268343131</v>
      </c>
      <c r="G7" s="14">
        <f t="shared" si="0"/>
        <v>241017600</v>
      </c>
      <c r="H7" s="16">
        <f t="shared" si="0"/>
        <v>254335938</v>
      </c>
      <c r="I7" s="6"/>
      <c r="J7" s="6"/>
      <c r="K7" s="6"/>
      <c r="L7" s="6"/>
      <c r="M7" s="6"/>
    </row>
    <row r="8" spans="1:26" x14ac:dyDescent="0.25">
      <c r="A8" s="18"/>
      <c r="B8" s="1"/>
      <c r="C8" s="14"/>
      <c r="D8" s="14"/>
      <c r="E8" s="14"/>
      <c r="F8" s="14"/>
      <c r="H8" s="6"/>
      <c r="I8" s="6"/>
      <c r="J8" s="6"/>
      <c r="K8" s="6"/>
      <c r="L8" s="6"/>
      <c r="M8" s="6"/>
    </row>
    <row r="9" spans="1:26" x14ac:dyDescent="0.25">
      <c r="A9" s="5" t="s">
        <v>16</v>
      </c>
      <c r="B9" s="14">
        <v>24180007</v>
      </c>
      <c r="C9" s="14">
        <v>25003939</v>
      </c>
      <c r="D9" s="14">
        <v>25204056</v>
      </c>
      <c r="E9" s="14">
        <v>27364700</v>
      </c>
      <c r="F9" s="14">
        <v>31141530</v>
      </c>
      <c r="G9" s="19">
        <v>32960042</v>
      </c>
      <c r="H9" s="19">
        <v>35075309</v>
      </c>
      <c r="I9" s="6"/>
      <c r="J9" s="6"/>
      <c r="K9" s="6"/>
      <c r="L9" s="6"/>
      <c r="M9" s="6"/>
    </row>
    <row r="10" spans="1:26" x14ac:dyDescent="0.25">
      <c r="A10" s="5" t="s">
        <v>19</v>
      </c>
      <c r="B10" s="16">
        <f t="shared" ref="B10:H10" si="1">B7-B9</f>
        <v>822296215</v>
      </c>
      <c r="C10" s="16">
        <f t="shared" si="1"/>
        <v>628024068</v>
      </c>
      <c r="D10" s="16">
        <f t="shared" si="1"/>
        <v>232815559</v>
      </c>
      <c r="E10" s="16">
        <f t="shared" si="1"/>
        <v>243253532</v>
      </c>
      <c r="F10" s="16">
        <f t="shared" si="1"/>
        <v>237201601</v>
      </c>
      <c r="G10" s="16">
        <f t="shared" si="1"/>
        <v>208057558</v>
      </c>
      <c r="H10" s="16">
        <f t="shared" si="1"/>
        <v>219260629</v>
      </c>
      <c r="I10" s="6"/>
      <c r="J10" s="6"/>
      <c r="K10" s="6"/>
      <c r="L10" s="6"/>
      <c r="M10" s="6"/>
    </row>
    <row r="11" spans="1:26" x14ac:dyDescent="0.25">
      <c r="A11" s="21" t="s">
        <v>22</v>
      </c>
      <c r="B11" s="14"/>
      <c r="C11" s="14"/>
      <c r="D11" s="14"/>
      <c r="E11" s="14"/>
      <c r="F11" s="14"/>
      <c r="G11" s="14"/>
      <c r="H11" s="6"/>
      <c r="I11" s="6"/>
      <c r="J11" s="6"/>
      <c r="K11" s="6"/>
      <c r="L11" s="6"/>
      <c r="M11" s="6"/>
    </row>
    <row r="12" spans="1:26" x14ac:dyDescent="0.25">
      <c r="A12" s="22" t="s">
        <v>23</v>
      </c>
      <c r="B12" s="6">
        <v>94900178</v>
      </c>
      <c r="C12" s="6">
        <v>46991366</v>
      </c>
      <c r="D12" s="6">
        <v>27283948</v>
      </c>
      <c r="E12" s="6">
        <v>16388875</v>
      </c>
      <c r="F12" s="6">
        <v>7384678</v>
      </c>
      <c r="G12" s="6">
        <v>661945</v>
      </c>
      <c r="H12" s="8">
        <v>716528</v>
      </c>
      <c r="I12" s="6"/>
      <c r="J12" s="6"/>
      <c r="K12" s="6"/>
      <c r="L12" s="6"/>
      <c r="M12" s="6"/>
    </row>
    <row r="13" spans="1:26" x14ac:dyDescent="0.25">
      <c r="A13" s="23" t="s">
        <v>24</v>
      </c>
      <c r="B13" s="6"/>
      <c r="C13" s="6"/>
      <c r="D13" s="6"/>
      <c r="E13" s="6"/>
      <c r="F13" s="6"/>
      <c r="G13" s="8">
        <v>179751</v>
      </c>
      <c r="H13" s="8">
        <v>531761</v>
      </c>
      <c r="I13" s="6"/>
      <c r="J13" s="6"/>
      <c r="K13" s="6"/>
      <c r="L13" s="6"/>
      <c r="M13" s="6"/>
    </row>
    <row r="14" spans="1:26" x14ac:dyDescent="0.25">
      <c r="A14" s="22" t="s">
        <v>27</v>
      </c>
      <c r="B14" s="6">
        <v>1146604</v>
      </c>
      <c r="C14" s="6">
        <v>1216305</v>
      </c>
      <c r="D14" s="6">
        <v>878754</v>
      </c>
      <c r="E14" s="6">
        <v>740778</v>
      </c>
      <c r="F14" s="6">
        <f>272848+693126</f>
        <v>965974</v>
      </c>
      <c r="G14" s="8">
        <v>706861</v>
      </c>
      <c r="H14" s="8">
        <v>4641099</v>
      </c>
      <c r="I14" s="6"/>
      <c r="J14" s="6"/>
      <c r="K14" s="6"/>
      <c r="L14" s="6"/>
      <c r="M14" s="6"/>
    </row>
    <row r="15" spans="1:26" x14ac:dyDescent="0.25">
      <c r="A15" s="22" t="s">
        <v>30</v>
      </c>
      <c r="B15" s="6">
        <v>61839522</v>
      </c>
      <c r="C15" s="6">
        <v>81292661</v>
      </c>
      <c r="D15" s="6">
        <v>11411774</v>
      </c>
      <c r="E15" s="10">
        <v>-27219334</v>
      </c>
      <c r="F15" s="6">
        <v>26341477</v>
      </c>
      <c r="G15" s="6">
        <v>18175692</v>
      </c>
      <c r="H15" s="8">
        <v>4596829</v>
      </c>
      <c r="I15" s="24"/>
      <c r="J15" s="24"/>
      <c r="K15" s="24"/>
      <c r="L15" s="24"/>
      <c r="M15" s="24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x14ac:dyDescent="0.25">
      <c r="A16" s="5" t="s">
        <v>34</v>
      </c>
      <c r="B16" s="16">
        <f t="shared" ref="B16:F16" si="2">B10-B12+B14+B15</f>
        <v>790382163</v>
      </c>
      <c r="C16" s="16">
        <f t="shared" si="2"/>
        <v>663541668</v>
      </c>
      <c r="D16" s="16">
        <f t="shared" si="2"/>
        <v>217822139</v>
      </c>
      <c r="E16" s="16">
        <f t="shared" si="2"/>
        <v>200386101</v>
      </c>
      <c r="F16" s="16">
        <f t="shared" si="2"/>
        <v>257124374</v>
      </c>
      <c r="G16" s="16">
        <f t="shared" ref="G16:H16" si="3">G10-G12+G14+G15+G13</f>
        <v>226457917</v>
      </c>
      <c r="H16" s="16">
        <f t="shared" si="3"/>
        <v>228313790</v>
      </c>
      <c r="I16" s="6"/>
      <c r="J16" s="6"/>
      <c r="K16" s="6"/>
      <c r="L16" s="6"/>
      <c r="M16" s="6"/>
    </row>
    <row r="17" spans="1:13" x14ac:dyDescent="0.25">
      <c r="A17" s="22" t="s">
        <v>37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5" t="s">
        <v>38</v>
      </c>
      <c r="B18" s="14">
        <f t="shared" ref="B18:H18" si="4">B16-B17</f>
        <v>790382163</v>
      </c>
      <c r="C18" s="14">
        <f t="shared" si="4"/>
        <v>663541668</v>
      </c>
      <c r="D18" s="14">
        <f t="shared" si="4"/>
        <v>217822139</v>
      </c>
      <c r="E18" s="14">
        <f t="shared" si="4"/>
        <v>200386101</v>
      </c>
      <c r="F18" s="14">
        <f t="shared" si="4"/>
        <v>257124374</v>
      </c>
      <c r="G18" s="14">
        <f t="shared" si="4"/>
        <v>226457917</v>
      </c>
      <c r="H18" s="14">
        <f t="shared" si="4"/>
        <v>228313790</v>
      </c>
      <c r="I18" s="6"/>
      <c r="J18" s="6"/>
      <c r="K18" s="6"/>
      <c r="L18" s="6"/>
      <c r="M18" s="6"/>
    </row>
    <row r="19" spans="1:13" x14ac:dyDescent="0.25">
      <c r="A19" s="12" t="s">
        <v>39</v>
      </c>
      <c r="B19" s="14">
        <v>109539383</v>
      </c>
      <c r="C19" s="14">
        <v>93248813</v>
      </c>
      <c r="D19" s="14">
        <v>31137306</v>
      </c>
      <c r="E19" s="14">
        <v>34283410</v>
      </c>
      <c r="F19" s="14">
        <v>34751364</v>
      </c>
      <c r="G19" s="8">
        <v>31383706</v>
      </c>
      <c r="H19" s="8">
        <v>31736451</v>
      </c>
      <c r="I19" s="6"/>
      <c r="J19" s="6"/>
      <c r="K19" s="6"/>
      <c r="L19" s="6"/>
      <c r="M19" s="6"/>
    </row>
    <row r="20" spans="1:13" x14ac:dyDescent="0.25">
      <c r="A20" s="5" t="s">
        <v>41</v>
      </c>
      <c r="B20" s="25">
        <f t="shared" ref="B20:H20" si="5">B18-B19</f>
        <v>680842780</v>
      </c>
      <c r="C20" s="25">
        <f t="shared" si="5"/>
        <v>570292855</v>
      </c>
      <c r="D20" s="25">
        <f t="shared" si="5"/>
        <v>186684833</v>
      </c>
      <c r="E20" s="25">
        <f t="shared" si="5"/>
        <v>166102691</v>
      </c>
      <c r="F20" s="25">
        <f t="shared" si="5"/>
        <v>222373010</v>
      </c>
      <c r="G20" s="25">
        <f t="shared" si="5"/>
        <v>195074211</v>
      </c>
      <c r="H20" s="25">
        <f t="shared" si="5"/>
        <v>196577339</v>
      </c>
      <c r="I20" s="6"/>
      <c r="J20" s="6"/>
      <c r="K20" s="6"/>
      <c r="L20" s="6"/>
      <c r="M20" s="6"/>
    </row>
    <row r="21" spans="1:13" x14ac:dyDescent="0.25">
      <c r="A21" s="1"/>
      <c r="B21" s="14"/>
      <c r="C21" s="14"/>
      <c r="D21" s="14"/>
      <c r="E21" s="14"/>
      <c r="F21" s="14"/>
      <c r="H21" s="6"/>
      <c r="I21" s="6"/>
      <c r="J21" s="6"/>
      <c r="K21" s="6"/>
      <c r="L21" s="6"/>
      <c r="M21" s="6"/>
    </row>
    <row r="22" spans="1:13" ht="15.75" customHeight="1" x14ac:dyDescent="0.25">
      <c r="A22" s="5" t="s">
        <v>47</v>
      </c>
      <c r="B22" s="28">
        <f>B20/('1'!B36/10)</f>
        <v>9.6979243643615121</v>
      </c>
      <c r="C22" s="28">
        <f>C20/('1'!C36/10)</f>
        <v>4.0616256320774875</v>
      </c>
      <c r="D22" s="28">
        <f>D20/('1'!D36/10)</f>
        <v>1.329569354034613</v>
      </c>
      <c r="E22" s="28">
        <f>E20/('1'!E36/10)</f>
        <v>1.1829833416423332</v>
      </c>
      <c r="F22" s="28">
        <f>F20/('1'!F36/10)</f>
        <v>1.5837405455451892</v>
      </c>
      <c r="G22" s="28">
        <f>G20/('1'!G36/10)</f>
        <v>1.3893185029556299</v>
      </c>
      <c r="H22" s="28">
        <f>H20/('1'!H36/10)</f>
        <v>1.0212234222720944</v>
      </c>
      <c r="I22" s="6"/>
      <c r="J22" s="6"/>
      <c r="K22" s="6"/>
      <c r="L22" s="6"/>
      <c r="M22" s="6"/>
    </row>
    <row r="23" spans="1:13" ht="15.75" customHeight="1" x14ac:dyDescent="0.25">
      <c r="A23" s="21" t="s">
        <v>53</v>
      </c>
      <c r="B23" s="6">
        <f>'1'!B36/10</f>
        <v>70205000</v>
      </c>
      <c r="C23" s="6">
        <f>'1'!C36/10</f>
        <v>140410000</v>
      </c>
      <c r="D23" s="6">
        <f>'1'!D36/10</f>
        <v>140410000</v>
      </c>
      <c r="E23" s="6">
        <f>'1'!E36/10</f>
        <v>140410000</v>
      </c>
      <c r="F23" s="6">
        <f>'1'!F36/10</f>
        <v>140410000</v>
      </c>
      <c r="G23" s="6">
        <f>'1'!G36/10</f>
        <v>140410000</v>
      </c>
      <c r="H23" s="6">
        <f>'1'!H36/10</f>
        <v>192492000</v>
      </c>
      <c r="I23" s="6"/>
      <c r="J23" s="6"/>
      <c r="K23" s="6"/>
      <c r="L23" s="6"/>
      <c r="M23" s="6"/>
    </row>
    <row r="24" spans="1:13" ht="15.75" customHeight="1" x14ac:dyDescent="0.25">
      <c r="H24" s="6"/>
      <c r="I24" s="6"/>
      <c r="J24" s="6"/>
      <c r="K24" s="6"/>
      <c r="L24" s="6"/>
      <c r="M24" s="6"/>
    </row>
    <row r="25" spans="1:13" ht="15.75" customHeight="1" x14ac:dyDescent="0.25">
      <c r="H25" s="6"/>
      <c r="I25" s="6"/>
      <c r="J25" s="6"/>
      <c r="K25" s="6"/>
      <c r="L25" s="6"/>
      <c r="M25" s="6"/>
    </row>
    <row r="26" spans="1:13" ht="15.75" customHeight="1" x14ac:dyDescent="0.25">
      <c r="H26" s="6"/>
      <c r="I26" s="6"/>
      <c r="J26" s="6"/>
      <c r="K26" s="6"/>
      <c r="L26" s="6"/>
      <c r="M26" s="6"/>
    </row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spans="1:2" ht="15.75" customHeight="1" x14ac:dyDescent="0.2"/>
    <row r="34" spans="1:2" ht="15.75" customHeight="1" x14ac:dyDescent="0.2"/>
    <row r="35" spans="1:2" ht="15.75" customHeight="1" x14ac:dyDescent="0.2"/>
    <row r="36" spans="1:2" ht="15.75" customHeight="1" x14ac:dyDescent="0.2"/>
    <row r="37" spans="1:2" ht="15.75" customHeight="1" x14ac:dyDescent="0.2"/>
    <row r="38" spans="1:2" ht="15.75" customHeight="1" x14ac:dyDescent="0.2"/>
    <row r="39" spans="1:2" ht="15.75" customHeight="1" x14ac:dyDescent="0.2"/>
    <row r="40" spans="1:2" ht="15.75" customHeight="1" x14ac:dyDescent="0.2"/>
    <row r="41" spans="1:2" ht="15.75" customHeight="1" x14ac:dyDescent="0.2"/>
    <row r="42" spans="1:2" ht="15.75" customHeight="1" x14ac:dyDescent="0.2"/>
    <row r="43" spans="1:2" ht="15.75" customHeight="1" x14ac:dyDescent="0.2"/>
    <row r="44" spans="1:2" ht="15.75" customHeight="1" x14ac:dyDescent="0.2"/>
    <row r="45" spans="1:2" ht="15.75" customHeight="1" x14ac:dyDescent="0.25">
      <c r="A45" s="22"/>
      <c r="B45" s="22"/>
    </row>
    <row r="46" spans="1:2" ht="15.75" customHeight="1" x14ac:dyDescent="0.2"/>
    <row r="47" spans="1:2" ht="15.75" customHeight="1" x14ac:dyDescent="0.2"/>
    <row r="48" spans="1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15" sqref="M15"/>
    </sheetView>
  </sheetViews>
  <sheetFormatPr defaultColWidth="12.625" defaultRowHeight="15" customHeight="1" x14ac:dyDescent="0.2"/>
  <cols>
    <col min="1" max="1" width="29" customWidth="1"/>
    <col min="2" max="5" width="11.75" customWidth="1"/>
    <col min="6" max="6" width="10.5" customWidth="1"/>
    <col min="7" max="7" width="12.75" customWidth="1"/>
    <col min="8" max="8" width="15.25" customWidth="1"/>
    <col min="9" max="26" width="7.625" customWidth="1"/>
  </cols>
  <sheetData>
    <row r="1" spans="1:14" ht="15.75" x14ac:dyDescent="0.25">
      <c r="A1" s="1" t="s">
        <v>0</v>
      </c>
      <c r="B1" s="2"/>
    </row>
    <row r="2" spans="1:14" x14ac:dyDescent="0.25">
      <c r="A2" s="1" t="s">
        <v>5</v>
      </c>
    </row>
    <row r="3" spans="1:14" x14ac:dyDescent="0.25">
      <c r="A3" s="3" t="s">
        <v>3</v>
      </c>
    </row>
    <row r="4" spans="1:14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  <c r="H4" s="4">
        <v>2019</v>
      </c>
    </row>
    <row r="5" spans="1:14" x14ac:dyDescent="0.25">
      <c r="A5" s="5" t="s">
        <v>7</v>
      </c>
      <c r="B5" s="1"/>
      <c r="F5" s="6"/>
      <c r="G5" s="6"/>
      <c r="H5" s="10"/>
      <c r="I5" s="10"/>
      <c r="J5" s="10"/>
      <c r="K5" s="10"/>
      <c r="L5" s="10"/>
      <c r="M5" s="10"/>
      <c r="N5" s="10"/>
    </row>
    <row r="6" spans="1:14" x14ac:dyDescent="0.25">
      <c r="A6" s="3" t="s">
        <v>10</v>
      </c>
      <c r="B6" s="6">
        <v>2239641956</v>
      </c>
      <c r="C6" s="10">
        <v>2336207174</v>
      </c>
      <c r="D6" s="10">
        <v>1905845063</v>
      </c>
      <c r="E6" s="10">
        <v>1972920045</v>
      </c>
      <c r="F6" s="6">
        <v>2150400563</v>
      </c>
      <c r="G6" s="6">
        <v>2286864249</v>
      </c>
      <c r="H6" s="13">
        <v>2427595381</v>
      </c>
      <c r="I6" s="10"/>
      <c r="J6" s="10"/>
      <c r="K6" s="10"/>
      <c r="L6" s="10"/>
      <c r="M6" s="10"/>
      <c r="N6" s="10"/>
    </row>
    <row r="7" spans="1:14" x14ac:dyDescent="0.25">
      <c r="A7" s="3" t="s">
        <v>12</v>
      </c>
      <c r="B7" s="6">
        <v>1146604</v>
      </c>
      <c r="C7" s="10">
        <v>1216305</v>
      </c>
      <c r="D7" s="10">
        <v>878754</v>
      </c>
      <c r="E7" s="10">
        <v>712980</v>
      </c>
      <c r="F7" s="10">
        <v>693126</v>
      </c>
      <c r="G7" s="10">
        <v>706861</v>
      </c>
      <c r="H7" s="13">
        <v>5616317</v>
      </c>
      <c r="I7" s="10"/>
      <c r="J7" s="10"/>
      <c r="K7" s="10"/>
      <c r="L7" s="10"/>
      <c r="M7" s="10"/>
      <c r="N7" s="10"/>
    </row>
    <row r="8" spans="1:14" ht="15.75" x14ac:dyDescent="0.25">
      <c r="A8" s="15" t="s">
        <v>13</v>
      </c>
      <c r="B8" s="17">
        <v>-1876267761</v>
      </c>
      <c r="C8" s="10">
        <v>-2032027178</v>
      </c>
      <c r="D8" s="10">
        <v>-1055418080</v>
      </c>
      <c r="E8" s="10">
        <v>-1350319356</v>
      </c>
      <c r="F8" s="10">
        <v>-2073458258</v>
      </c>
      <c r="G8" s="13">
        <v>-2033385376</v>
      </c>
      <c r="H8" s="13">
        <v>-2217078591</v>
      </c>
      <c r="I8" s="10"/>
      <c r="J8" s="10"/>
      <c r="K8" s="10"/>
      <c r="L8" s="10"/>
      <c r="M8" s="10"/>
      <c r="N8" s="10"/>
    </row>
    <row r="9" spans="1:14" ht="15.75" x14ac:dyDescent="0.25">
      <c r="A9" s="15" t="s">
        <v>15</v>
      </c>
      <c r="B9" s="17">
        <v>-21006065</v>
      </c>
      <c r="C9" s="10">
        <v>-21949976</v>
      </c>
      <c r="D9" s="10">
        <v>-22888742</v>
      </c>
      <c r="E9" s="10">
        <v>-30890216</v>
      </c>
      <c r="F9" s="10">
        <v>-27298849</v>
      </c>
      <c r="G9" s="13">
        <v>-31670712</v>
      </c>
      <c r="H9" s="13">
        <v>-32642355</v>
      </c>
      <c r="I9" s="10"/>
      <c r="J9" s="10"/>
      <c r="K9" s="10"/>
      <c r="L9" s="10"/>
      <c r="M9" s="10"/>
      <c r="N9" s="10"/>
    </row>
    <row r="10" spans="1:14" ht="15.75" x14ac:dyDescent="0.25">
      <c r="A10" s="15" t="s">
        <v>18</v>
      </c>
      <c r="B10" s="15"/>
      <c r="C10" s="10">
        <v>-140548763</v>
      </c>
      <c r="D10" s="10">
        <v>-15465219</v>
      </c>
      <c r="E10" s="10">
        <v>-27527541</v>
      </c>
      <c r="F10" s="10">
        <v>-14987548</v>
      </c>
      <c r="G10" s="10">
        <v>-46008050</v>
      </c>
      <c r="H10" s="13">
        <v>-13489605</v>
      </c>
      <c r="I10" s="10"/>
      <c r="J10" s="10"/>
      <c r="K10" s="10"/>
      <c r="L10" s="10"/>
      <c r="M10" s="10"/>
      <c r="N10" s="10"/>
    </row>
    <row r="11" spans="1:14" ht="15.75" x14ac:dyDescent="0.25">
      <c r="A11" s="2"/>
      <c r="B11" s="20">
        <f t="shared" ref="B11:H11" si="0">SUM(B6:B10)</f>
        <v>343514734</v>
      </c>
      <c r="C11" s="20">
        <f t="shared" si="0"/>
        <v>142897562</v>
      </c>
      <c r="D11" s="20">
        <f t="shared" si="0"/>
        <v>812951776</v>
      </c>
      <c r="E11" s="20">
        <f t="shared" si="0"/>
        <v>564895912</v>
      </c>
      <c r="F11" s="20">
        <f t="shared" si="0"/>
        <v>35349034</v>
      </c>
      <c r="G11" s="20">
        <f t="shared" si="0"/>
        <v>176506972</v>
      </c>
      <c r="H11" s="20">
        <f t="shared" si="0"/>
        <v>170001147</v>
      </c>
      <c r="I11" s="10"/>
      <c r="J11" s="10"/>
      <c r="K11" s="10"/>
      <c r="L11" s="10"/>
      <c r="M11" s="10"/>
      <c r="N11" s="10"/>
    </row>
    <row r="12" spans="1:14" ht="15.75" x14ac:dyDescent="0.25">
      <c r="A12" s="2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5">
      <c r="A13" s="5" t="s">
        <v>26</v>
      </c>
      <c r="B13" s="1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A14" s="22" t="s">
        <v>28</v>
      </c>
      <c r="B14" s="6">
        <v>-370183082</v>
      </c>
      <c r="C14" s="10">
        <v>-20439014</v>
      </c>
      <c r="D14" s="10">
        <v>-643357207</v>
      </c>
      <c r="E14" s="10">
        <v>-77717340</v>
      </c>
      <c r="F14" s="10">
        <v>-16245544</v>
      </c>
      <c r="G14" s="10">
        <v>-133226987</v>
      </c>
      <c r="H14" s="13">
        <v>-250133531</v>
      </c>
      <c r="I14" s="10"/>
      <c r="J14" s="10"/>
      <c r="K14" s="10"/>
      <c r="L14" s="10"/>
      <c r="M14" s="10"/>
      <c r="N14" s="10"/>
    </row>
    <row r="15" spans="1:14" x14ac:dyDescent="0.25">
      <c r="A15" s="23" t="s">
        <v>31</v>
      </c>
      <c r="B15" s="6"/>
      <c r="C15" s="10"/>
      <c r="D15" s="10"/>
      <c r="E15" s="10"/>
      <c r="F15" s="10"/>
      <c r="G15" s="10"/>
      <c r="H15" s="13">
        <v>-126023432</v>
      </c>
      <c r="I15" s="10"/>
      <c r="J15" s="10"/>
      <c r="K15" s="10"/>
      <c r="L15" s="10"/>
      <c r="M15" s="10"/>
      <c r="N15" s="10"/>
    </row>
    <row r="16" spans="1:14" x14ac:dyDescent="0.25">
      <c r="A16" s="22" t="s">
        <v>32</v>
      </c>
      <c r="B16" s="6"/>
      <c r="C16" s="10"/>
      <c r="D16" s="10"/>
      <c r="E16" s="10">
        <v>-351025000</v>
      </c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22" t="s">
        <v>35</v>
      </c>
      <c r="B17" s="6">
        <v>530920000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5">
      <c r="A18" s="1"/>
      <c r="B18" s="20">
        <f t="shared" ref="B18:E18" si="1">SUM(B14:B17)</f>
        <v>160736918</v>
      </c>
      <c r="C18" s="20">
        <f t="shared" si="1"/>
        <v>-20439014</v>
      </c>
      <c r="D18" s="20">
        <f t="shared" si="1"/>
        <v>-643357207</v>
      </c>
      <c r="E18" s="20">
        <f t="shared" si="1"/>
        <v>-428742340</v>
      </c>
      <c r="F18" s="20">
        <f t="shared" ref="F18:G18" si="2">SUM(F14)</f>
        <v>-16245544</v>
      </c>
      <c r="G18" s="20">
        <f t="shared" si="2"/>
        <v>-133226987</v>
      </c>
      <c r="H18" s="20">
        <f>SUM(H14:H17)</f>
        <v>-376156963</v>
      </c>
      <c r="I18" s="10"/>
      <c r="J18" s="10"/>
      <c r="K18" s="10"/>
      <c r="L18" s="10"/>
      <c r="M18" s="10"/>
      <c r="N18" s="10"/>
    </row>
    <row r="19" spans="1:14" x14ac:dyDescent="0.25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5" t="s">
        <v>40</v>
      </c>
      <c r="B20" s="1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22" t="s">
        <v>42</v>
      </c>
      <c r="B21" s="6">
        <v>-287291598</v>
      </c>
      <c r="C21" s="10">
        <v>25276647</v>
      </c>
      <c r="D21" s="10">
        <v>-2403582</v>
      </c>
      <c r="E21" s="10">
        <v>-47228797</v>
      </c>
      <c r="F21" s="10">
        <v>-405545</v>
      </c>
      <c r="G21" s="10">
        <v>-31179680</v>
      </c>
      <c r="H21" s="13">
        <v>3718561</v>
      </c>
      <c r="I21" s="10"/>
      <c r="J21" s="10"/>
      <c r="K21" s="10"/>
      <c r="L21" s="10"/>
      <c r="M21" s="10"/>
      <c r="N21" s="10"/>
    </row>
    <row r="22" spans="1:14" ht="15.75" customHeight="1" x14ac:dyDescent="0.25">
      <c r="A22" s="23" t="s">
        <v>44</v>
      </c>
      <c r="B22" s="6"/>
      <c r="C22" s="10"/>
      <c r="D22" s="10"/>
      <c r="E22" s="10"/>
      <c r="F22" s="10"/>
      <c r="G22" s="10"/>
      <c r="H22" s="13">
        <v>200000000</v>
      </c>
      <c r="I22" s="10"/>
      <c r="J22" s="10"/>
      <c r="K22" s="10"/>
      <c r="L22" s="10"/>
      <c r="M22" s="10"/>
      <c r="N22" s="10"/>
    </row>
    <row r="23" spans="1:14" ht="15.75" customHeight="1" x14ac:dyDescent="0.25">
      <c r="A23" s="22" t="s">
        <v>45</v>
      </c>
      <c r="B23" s="6">
        <v>-94900178</v>
      </c>
      <c r="C23" s="10">
        <v>-46991366</v>
      </c>
      <c r="D23" s="10">
        <v>-27283948</v>
      </c>
      <c r="E23" s="10">
        <v>-16388875</v>
      </c>
      <c r="F23" s="10">
        <v>-7384678</v>
      </c>
      <c r="G23" s="10">
        <v>-661945</v>
      </c>
      <c r="H23" s="13">
        <v>-716528</v>
      </c>
      <c r="I23" s="10"/>
      <c r="J23" s="10"/>
      <c r="K23" s="10"/>
      <c r="L23" s="10"/>
      <c r="M23" s="10"/>
      <c r="N23" s="10"/>
    </row>
    <row r="24" spans="1:14" ht="15.75" customHeight="1" x14ac:dyDescent="0.25">
      <c r="A24" s="23" t="s">
        <v>48</v>
      </c>
      <c r="B24" s="6"/>
      <c r="C24" s="10"/>
      <c r="D24" s="10"/>
      <c r="E24" s="10"/>
      <c r="F24" s="10"/>
      <c r="G24" s="13">
        <v>-7162300</v>
      </c>
      <c r="H24" s="13">
        <v>-11166456</v>
      </c>
      <c r="I24" s="10"/>
      <c r="J24" s="10"/>
      <c r="K24" s="10"/>
      <c r="L24" s="10"/>
      <c r="M24" s="10"/>
      <c r="N24" s="10"/>
    </row>
    <row r="25" spans="1:14" ht="15.75" customHeight="1" x14ac:dyDescent="0.25">
      <c r="A25" s="22" t="s">
        <v>50</v>
      </c>
      <c r="B25" s="6">
        <v>-128137855</v>
      </c>
      <c r="C25" s="10">
        <v>-94944747</v>
      </c>
      <c r="D25" s="10">
        <v>-118923851</v>
      </c>
      <c r="E25" s="10">
        <v>-101619025</v>
      </c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5.75" customHeight="1" x14ac:dyDescent="0.25">
      <c r="A26" s="1"/>
      <c r="B26" s="20">
        <f t="shared" ref="B26:E26" si="3">SUM(B21:B25)</f>
        <v>-510329631</v>
      </c>
      <c r="C26" s="20">
        <f t="shared" si="3"/>
        <v>-116659466</v>
      </c>
      <c r="D26" s="20">
        <f t="shared" si="3"/>
        <v>-148611381</v>
      </c>
      <c r="E26" s="20">
        <f t="shared" si="3"/>
        <v>-165236697</v>
      </c>
      <c r="F26" s="20">
        <f>SUM(F21:F23)</f>
        <v>-7790223</v>
      </c>
      <c r="G26" s="20">
        <f t="shared" ref="G26:H26" si="4">SUM(G21:G25)</f>
        <v>-39003925</v>
      </c>
      <c r="H26" s="20">
        <f t="shared" si="4"/>
        <v>191835577</v>
      </c>
      <c r="I26" s="10"/>
      <c r="J26" s="10"/>
      <c r="K26" s="10"/>
      <c r="L26" s="10"/>
      <c r="M26" s="10"/>
      <c r="N26" s="10"/>
    </row>
    <row r="27" spans="1:14" ht="15.75" customHeight="1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5.75" customHeight="1" x14ac:dyDescent="0.25">
      <c r="A28" s="1" t="s">
        <v>54</v>
      </c>
      <c r="B28" s="29">
        <f t="shared" ref="B28:H28" si="5">SUM(B11,B18,B26)</f>
        <v>-6077979</v>
      </c>
      <c r="C28" s="29">
        <f t="shared" si="5"/>
        <v>5799082</v>
      </c>
      <c r="D28" s="29">
        <f t="shared" si="5"/>
        <v>20983188</v>
      </c>
      <c r="E28" s="29">
        <f t="shared" si="5"/>
        <v>-29083125</v>
      </c>
      <c r="F28" s="29">
        <f t="shared" si="5"/>
        <v>11313267</v>
      </c>
      <c r="G28" s="29">
        <f t="shared" si="5"/>
        <v>4276060</v>
      </c>
      <c r="H28" s="29">
        <f t="shared" si="5"/>
        <v>-14320239</v>
      </c>
      <c r="I28" s="10"/>
      <c r="J28" s="10"/>
      <c r="K28" s="10"/>
      <c r="L28" s="10"/>
      <c r="M28" s="10"/>
      <c r="N28" s="10"/>
    </row>
    <row r="29" spans="1:14" ht="15.75" customHeight="1" x14ac:dyDescent="0.25">
      <c r="A29" s="21" t="s">
        <v>57</v>
      </c>
      <c r="B29" s="6">
        <v>22477072</v>
      </c>
      <c r="C29" s="10">
        <v>16399093</v>
      </c>
      <c r="D29" s="10">
        <v>22198175</v>
      </c>
      <c r="E29" s="10">
        <v>43181363</v>
      </c>
      <c r="F29" s="10">
        <v>14094066</v>
      </c>
      <c r="G29" s="10">
        <v>25407333</v>
      </c>
      <c r="H29" s="13">
        <v>29695149</v>
      </c>
      <c r="I29" s="10"/>
      <c r="J29" s="10"/>
      <c r="K29" s="10"/>
      <c r="L29" s="10"/>
      <c r="M29" s="10"/>
      <c r="N29" s="10"/>
    </row>
    <row r="30" spans="1:14" ht="15.75" customHeight="1" x14ac:dyDescent="0.25">
      <c r="A30" s="30" t="s">
        <v>59</v>
      </c>
      <c r="B30" s="29"/>
      <c r="C30" s="29"/>
      <c r="D30" s="29"/>
      <c r="E30" s="29"/>
      <c r="F30" s="29"/>
      <c r="G30" s="13">
        <v>11756</v>
      </c>
      <c r="H30" s="13">
        <v>14937</v>
      </c>
      <c r="I30" s="10"/>
      <c r="J30" s="10"/>
      <c r="K30" s="10"/>
      <c r="L30" s="10"/>
      <c r="M30" s="10"/>
      <c r="N30" s="10"/>
    </row>
    <row r="31" spans="1:14" ht="15.75" customHeight="1" x14ac:dyDescent="0.25">
      <c r="A31" s="5" t="s">
        <v>62</v>
      </c>
      <c r="B31" s="29">
        <f t="shared" ref="B31:F31" si="6">SUM(B28:B29)</f>
        <v>16399093</v>
      </c>
      <c r="C31" s="29">
        <f t="shared" si="6"/>
        <v>22198175</v>
      </c>
      <c r="D31" s="29">
        <f t="shared" si="6"/>
        <v>43181363</v>
      </c>
      <c r="E31" s="29">
        <f t="shared" si="6"/>
        <v>14098238</v>
      </c>
      <c r="F31" s="29">
        <f t="shared" si="6"/>
        <v>25407333</v>
      </c>
      <c r="G31" s="29">
        <f t="shared" ref="G31:H31" si="7">SUM(G28:G30)</f>
        <v>29695149</v>
      </c>
      <c r="H31" s="29">
        <f t="shared" si="7"/>
        <v>15389847</v>
      </c>
      <c r="I31" s="10"/>
      <c r="J31" s="10"/>
      <c r="K31" s="10"/>
      <c r="L31" s="10"/>
      <c r="M31" s="10"/>
      <c r="N31" s="10"/>
    </row>
    <row r="32" spans="1:14" ht="15.75" customHeight="1" x14ac:dyDescent="0.25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ht="15.75" customHeight="1" x14ac:dyDescent="0.25">
      <c r="A33" s="5" t="s">
        <v>64</v>
      </c>
      <c r="B33" s="31">
        <f>B11/('1'!B36/10)</f>
        <v>4.8930237732355248</v>
      </c>
      <c r="C33" s="31">
        <f>C11/('1'!C36/10)</f>
        <v>1.0177164162096717</v>
      </c>
      <c r="D33" s="31">
        <f>D11/('1'!D36/10)</f>
        <v>5.789842432875151</v>
      </c>
      <c r="E33" s="31">
        <f>E11/('1'!E36/10)</f>
        <v>4.0231886048002279</v>
      </c>
      <c r="F33" s="31">
        <f>F11/('1'!F36/10)</f>
        <v>0.2517558151128837</v>
      </c>
      <c r="G33" s="31">
        <f>G11/('1'!G36/10)</f>
        <v>1.2570826294423474</v>
      </c>
      <c r="H33" s="31">
        <f>H11/('1'!H36/10)</f>
        <v>0.88315954429274979</v>
      </c>
      <c r="I33" s="10"/>
      <c r="J33" s="10"/>
      <c r="K33" s="10"/>
      <c r="L33" s="10"/>
      <c r="M33" s="10"/>
      <c r="N33" s="10"/>
    </row>
    <row r="34" spans="1:14" ht="15.75" customHeight="1" x14ac:dyDescent="0.25">
      <c r="A34" s="5" t="s">
        <v>66</v>
      </c>
      <c r="B34" s="6">
        <f>'1'!B36/10</f>
        <v>70205000</v>
      </c>
      <c r="C34" s="6">
        <f>'1'!C36/10</f>
        <v>140410000</v>
      </c>
      <c r="D34" s="6">
        <f>'1'!D36/10</f>
        <v>140410000</v>
      </c>
      <c r="E34" s="6">
        <f>'1'!E36/10</f>
        <v>140410000</v>
      </c>
      <c r="F34" s="6">
        <f>'1'!F36/10</f>
        <v>140410000</v>
      </c>
      <c r="G34" s="6">
        <f>'1'!G36/10</f>
        <v>140410000</v>
      </c>
      <c r="H34" s="6">
        <f>'1'!H36/10</f>
        <v>192492000</v>
      </c>
      <c r="I34" s="6"/>
      <c r="J34" s="6"/>
      <c r="K34" s="6"/>
      <c r="L34" s="6"/>
      <c r="M34" s="6"/>
      <c r="N34" s="6"/>
    </row>
    <row r="35" spans="1:14" ht="15.75" customHeight="1" x14ac:dyDescent="0.25">
      <c r="H35" s="6"/>
      <c r="I35" s="6"/>
      <c r="J35" s="6"/>
      <c r="K35" s="6"/>
      <c r="L35" s="6"/>
      <c r="M35" s="6"/>
      <c r="N35" s="6"/>
    </row>
    <row r="36" spans="1:14" ht="15.75" customHeight="1" x14ac:dyDescent="0.2"/>
    <row r="37" spans="1:14" ht="15.75" customHeight="1" x14ac:dyDescent="0.2"/>
    <row r="38" spans="1:14" ht="15.75" customHeight="1" x14ac:dyDescent="0.2"/>
    <row r="39" spans="1:14" ht="15.75" customHeight="1" x14ac:dyDescent="0.2"/>
    <row r="40" spans="1:14" ht="15.75" customHeight="1" x14ac:dyDescent="0.2"/>
    <row r="41" spans="1:14" ht="15.75" customHeight="1" x14ac:dyDescent="0.2"/>
    <row r="42" spans="1:14" ht="15.75" customHeight="1" x14ac:dyDescent="0.2"/>
    <row r="43" spans="1:14" ht="15.75" customHeight="1" x14ac:dyDescent="0.2"/>
    <row r="44" spans="1:14" ht="15.75" customHeight="1" x14ac:dyDescent="0.2"/>
    <row r="45" spans="1:14" ht="15.75" customHeight="1" x14ac:dyDescent="0.2"/>
    <row r="46" spans="1:14" ht="15.75" customHeight="1" x14ac:dyDescent="0.2"/>
    <row r="47" spans="1:14" ht="15.75" customHeight="1" x14ac:dyDescent="0.2"/>
    <row r="48" spans="1:1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7" ht="15.75" x14ac:dyDescent="0.25">
      <c r="A1" s="1" t="s">
        <v>0</v>
      </c>
      <c r="B1" s="2"/>
    </row>
    <row r="2" spans="1:7" x14ac:dyDescent="0.25">
      <c r="A2" s="1" t="s">
        <v>68</v>
      </c>
    </row>
    <row r="3" spans="1:7" x14ac:dyDescent="0.25">
      <c r="A3" s="3" t="s">
        <v>3</v>
      </c>
    </row>
    <row r="4" spans="1:7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</row>
    <row r="5" spans="1:7" x14ac:dyDescent="0.25">
      <c r="A5" s="3" t="s">
        <v>70</v>
      </c>
      <c r="B5" s="32">
        <f>'2'!B20/'1'!B18</f>
        <v>0.20836472902474418</v>
      </c>
      <c r="C5" s="32">
        <f>'2'!C20/'1'!C18</f>
        <v>0.15865036653889042</v>
      </c>
      <c r="D5" s="32">
        <f>'2'!D20/'1'!D18</f>
        <v>5.0258653212712848E-2</v>
      </c>
      <c r="E5" s="32">
        <f>'2'!E20/'1'!E18</f>
        <v>4.8423033914934167E-2</v>
      </c>
      <c r="F5" s="32">
        <f>'2'!F20/'1'!F18</f>
        <v>6.1313324356320587E-2</v>
      </c>
      <c r="G5" s="32">
        <f>'2'!G20/'1'!G18</f>
        <v>5.1290345878213808E-2</v>
      </c>
    </row>
    <row r="6" spans="1:7" x14ac:dyDescent="0.25">
      <c r="A6" s="3" t="s">
        <v>72</v>
      </c>
      <c r="B6" s="32">
        <f>'2'!B20/'1'!B35</f>
        <v>0.26856956464805976</v>
      </c>
      <c r="C6" s="32">
        <f>'2'!C20/'1'!C35</f>
        <v>0.18364737542294801</v>
      </c>
      <c r="D6" s="32">
        <f>'2'!D20/'1'!D35</f>
        <v>5.670527407631417E-2</v>
      </c>
      <c r="E6" s="32">
        <f>'2'!E20/'1'!E35</f>
        <v>5.3457725258354995E-2</v>
      </c>
      <c r="F6" s="32">
        <f>'2'!F20/'1'!F35</f>
        <v>6.6789117992816255E-2</v>
      </c>
      <c r="G6" s="32">
        <f>'2'!G20/'1'!G35</f>
        <v>5.5459907420435502E-2</v>
      </c>
    </row>
    <row r="7" spans="1:7" x14ac:dyDescent="0.25">
      <c r="A7" s="3" t="s">
        <v>74</v>
      </c>
      <c r="B7" s="32">
        <f>'1'!B24/'1'!B35</f>
        <v>0</v>
      </c>
      <c r="C7" s="32">
        <f>'1'!C24/'1'!C35</f>
        <v>3.6241386541569567E-2</v>
      </c>
      <c r="D7" s="32">
        <f>'1'!D24/'1'!D35</f>
        <v>0</v>
      </c>
      <c r="E7" s="32">
        <f>'1'!E24/'1'!E35</f>
        <v>0</v>
      </c>
      <c r="F7" s="32">
        <f>'1'!F24/'1'!F35</f>
        <v>0</v>
      </c>
      <c r="G7" s="32">
        <f>'1'!G24/'1'!G35</f>
        <v>0</v>
      </c>
    </row>
    <row r="8" spans="1:7" x14ac:dyDescent="0.25">
      <c r="A8" s="3" t="s">
        <v>76</v>
      </c>
      <c r="B8" s="34">
        <f>'1'!B11/'1'!B26</f>
        <v>2.7502887995244065</v>
      </c>
      <c r="C8" s="34">
        <f>'1'!C11/'1'!C26</f>
        <v>4.8383513515551995</v>
      </c>
      <c r="D8" s="34">
        <f>'1'!D11/'1'!D26</f>
        <v>4.2405426168750804</v>
      </c>
      <c r="E8" s="34">
        <f>'1'!E11/'1'!E26</f>
        <v>5.6789175141581332</v>
      </c>
      <c r="F8" s="34">
        <f>'1'!F11/'1'!F26</f>
        <v>8.4618905582622066</v>
      </c>
      <c r="G8" s="34">
        <f>'1'!G11/'1'!G26</f>
        <v>10.544690772101776</v>
      </c>
    </row>
    <row r="9" spans="1:7" x14ac:dyDescent="0.25">
      <c r="A9" s="3" t="s">
        <v>77</v>
      </c>
      <c r="B9" s="32">
        <f>'2'!B20/'2'!B5</f>
        <v>0.26822948969178806</v>
      </c>
      <c r="C9" s="32">
        <f>'2'!C20/'2'!C5</f>
        <v>0.23968361418657871</v>
      </c>
      <c r="D9" s="32">
        <f>'2'!D20/'2'!D5</f>
        <v>0.10899103497098987</v>
      </c>
      <c r="E9" s="32">
        <f>'2'!E20/'2'!E5</f>
        <v>8.6353814899982298E-2</v>
      </c>
      <c r="F9" s="32">
        <f>'2'!F20/'2'!F5</f>
        <v>9.6864238510038267E-2</v>
      </c>
      <c r="G9" s="32">
        <f>'2'!G20/'2'!G5</f>
        <v>8.2256866583370475E-2</v>
      </c>
    </row>
    <row r="10" spans="1:7" x14ac:dyDescent="0.25">
      <c r="A10" s="3" t="s">
        <v>78</v>
      </c>
      <c r="B10" s="32">
        <f>'2'!B10/'2'!B5</f>
        <v>0.32395745479586174</v>
      </c>
      <c r="C10" s="32">
        <f>'2'!C10/'2'!C5</f>
        <v>0.2639469828433984</v>
      </c>
      <c r="D10" s="32">
        <f>'2'!D10/'2'!D5</f>
        <v>0.13592324735218075</v>
      </c>
      <c r="E10" s="32">
        <f>'2'!E10/'2'!E5</f>
        <v>0.1264631557118778</v>
      </c>
      <c r="F10" s="32">
        <f>'2'!F10/'2'!F5</f>
        <v>0.10332347641571669</v>
      </c>
      <c r="G10" s="32">
        <f>'2'!G10/'2'!G5</f>
        <v>8.7731549456672484E-2</v>
      </c>
    </row>
    <row r="11" spans="1:7" x14ac:dyDescent="0.25">
      <c r="A11" s="3" t="s">
        <v>79</v>
      </c>
      <c r="B11" s="32">
        <f>'2'!B20/('1'!B35+'1'!B24)</f>
        <v>0.26856956464805976</v>
      </c>
      <c r="C11" s="32">
        <f>'2'!C20/('1'!C35+'1'!C24)</f>
        <v>0.17722451333068898</v>
      </c>
      <c r="D11" s="32">
        <f>'2'!D20/('1'!D35+'1'!D24)</f>
        <v>5.670527407631417E-2</v>
      </c>
      <c r="E11" s="32">
        <f>'2'!E20/('1'!E35+'1'!E24)</f>
        <v>5.3457725258354995E-2</v>
      </c>
      <c r="F11" s="32">
        <f>'2'!F20/('1'!F35+'1'!F24)</f>
        <v>6.6789117992816255E-2</v>
      </c>
      <c r="G11" s="32">
        <f>'2'!G20/('1'!G35+'1'!G24)</f>
        <v>5.5459907420435502E-2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2020-04-12T16:12:40Z</dcterms:modified>
</cp:coreProperties>
</file>