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3" l="1"/>
  <c r="I31" i="3"/>
  <c r="I27" i="3"/>
  <c r="I25" i="3"/>
  <c r="I20" i="3"/>
  <c r="I15" i="3"/>
  <c r="I31" i="2"/>
  <c r="I10" i="2"/>
  <c r="I11" i="2" s="1"/>
  <c r="I13" i="2" s="1"/>
  <c r="I15" i="2" s="1"/>
  <c r="I21" i="2"/>
  <c r="I44" i="1"/>
  <c r="I35" i="1"/>
  <c r="I46" i="1" s="1"/>
  <c r="I29" i="1"/>
  <c r="I49" i="1" s="1"/>
  <c r="I20" i="1"/>
  <c r="I11" i="1"/>
  <c r="G33" i="3"/>
  <c r="G32" i="2"/>
  <c r="I22" i="2" l="1"/>
  <c r="I24" i="2" s="1"/>
  <c r="I27" i="2" s="1"/>
  <c r="I32" i="2" s="1"/>
  <c r="I47" i="1"/>
  <c r="I21" i="1"/>
  <c r="D10" i="2"/>
  <c r="E10" i="2"/>
  <c r="F10" i="2"/>
  <c r="G10" i="2"/>
  <c r="H10" i="2"/>
  <c r="I51" i="1" l="1"/>
  <c r="H25" i="3"/>
  <c r="H20" i="3"/>
  <c r="H15" i="3"/>
  <c r="H27" i="3" s="1"/>
  <c r="H31" i="3" s="1"/>
  <c r="H31" i="2"/>
  <c r="H21" i="2"/>
  <c r="H11" i="2"/>
  <c r="H13" i="2" s="1"/>
  <c r="H15" i="2" s="1"/>
  <c r="H22" i="2" s="1"/>
  <c r="H44" i="1"/>
  <c r="H46" i="1" s="1"/>
  <c r="H47" i="1" s="1"/>
  <c r="H35" i="1"/>
  <c r="H29" i="1"/>
  <c r="G4" i="4" s="1"/>
  <c r="H20" i="1"/>
  <c r="G5" i="4" s="1"/>
  <c r="B11" i="1"/>
  <c r="C11" i="1"/>
  <c r="D11" i="1"/>
  <c r="E11" i="1"/>
  <c r="F11" i="1"/>
  <c r="G11" i="1"/>
  <c r="H11" i="1"/>
  <c r="H33" i="3" l="1"/>
  <c r="H24" i="2"/>
  <c r="H27" i="2" s="1"/>
  <c r="H32" i="2" s="1"/>
  <c r="G7" i="4"/>
  <c r="H21" i="1"/>
  <c r="H51" i="1" s="1"/>
  <c r="I34" i="2"/>
  <c r="H49" i="1"/>
  <c r="G3" i="4" l="1"/>
  <c r="G2" i="4"/>
  <c r="G8" i="4"/>
  <c r="G6" i="4"/>
  <c r="H34" i="2"/>
  <c r="C21" i="2"/>
  <c r="D21" i="2"/>
  <c r="E21" i="2"/>
  <c r="F21" i="2"/>
  <c r="G21" i="2"/>
  <c r="B21" i="2"/>
  <c r="C10" i="2"/>
  <c r="C11" i="2" s="1"/>
  <c r="D11" i="2"/>
  <c r="E11" i="2"/>
  <c r="F11" i="2"/>
  <c r="G11" i="2"/>
  <c r="G13" i="2" s="1"/>
  <c r="G15" i="3" l="1"/>
  <c r="F15" i="3"/>
  <c r="F33" i="3" s="1"/>
  <c r="E15" i="3"/>
  <c r="E33" i="3" s="1"/>
  <c r="C31" i="2"/>
  <c r="D31" i="2"/>
  <c r="E31" i="2"/>
  <c r="F31" i="2"/>
  <c r="G31" i="2"/>
  <c r="C13" i="2"/>
  <c r="D13" i="2"/>
  <c r="D15" i="2" s="1"/>
  <c r="E13" i="2"/>
  <c r="E15" i="2" s="1"/>
  <c r="F13" i="2"/>
  <c r="B31" i="2"/>
  <c r="C22" i="2" l="1"/>
  <c r="B7" i="4" s="1"/>
  <c r="C15" i="2"/>
  <c r="F22" i="2"/>
  <c r="E7" i="4" s="1"/>
  <c r="F15" i="2"/>
  <c r="G22" i="2"/>
  <c r="F7" i="4" s="1"/>
  <c r="G15" i="2"/>
  <c r="E22" i="2"/>
  <c r="D22" i="2"/>
  <c r="C24" i="2"/>
  <c r="E20" i="1"/>
  <c r="E21" i="1" s="1"/>
  <c r="F20" i="1"/>
  <c r="F21" i="1" s="1"/>
  <c r="G20" i="1"/>
  <c r="G21" i="1" s="1"/>
  <c r="C29" i="1"/>
  <c r="D29" i="1"/>
  <c r="E29" i="1"/>
  <c r="F29" i="1"/>
  <c r="B29" i="1"/>
  <c r="B49" i="1" s="1"/>
  <c r="B44" i="1"/>
  <c r="F24" i="2" l="1"/>
  <c r="G24" i="2"/>
  <c r="G27" i="2" s="1"/>
  <c r="D49" i="1"/>
  <c r="C4" i="4"/>
  <c r="C49" i="1"/>
  <c r="B4" i="4"/>
  <c r="F49" i="1"/>
  <c r="E4" i="4"/>
  <c r="D24" i="2"/>
  <c r="D27" i="2" s="1"/>
  <c r="D32" i="2" s="1"/>
  <c r="C7" i="4"/>
  <c r="E49" i="1"/>
  <c r="D4" i="4"/>
  <c r="E24" i="2"/>
  <c r="E27" i="2" s="1"/>
  <c r="E32" i="2" s="1"/>
  <c r="D7" i="4"/>
  <c r="F27" i="2"/>
  <c r="F32" i="2" s="1"/>
  <c r="C27" i="2"/>
  <c r="C32" i="2" s="1"/>
  <c r="E25" i="3"/>
  <c r="C25" i="3"/>
  <c r="G34" i="2" l="1"/>
  <c r="F6" i="4"/>
  <c r="F2" i="4"/>
  <c r="C34" i="2"/>
  <c r="B3" i="4"/>
  <c r="B8" i="4"/>
  <c r="B6" i="4"/>
  <c r="D34" i="2"/>
  <c r="C8" i="4"/>
  <c r="C6" i="4"/>
  <c r="C3" i="4"/>
  <c r="F34" i="2"/>
  <c r="E3" i="4"/>
  <c r="E6" i="4"/>
  <c r="E8" i="4"/>
  <c r="E34" i="2"/>
  <c r="D3" i="4"/>
  <c r="D8" i="4"/>
  <c r="D6" i="4"/>
  <c r="D44" i="1"/>
  <c r="D35" i="1"/>
  <c r="C35" i="1"/>
  <c r="E35" i="1"/>
  <c r="F35" i="1"/>
  <c r="G35" i="1"/>
  <c r="G29" i="1"/>
  <c r="C20" i="1"/>
  <c r="C21" i="1" s="1"/>
  <c r="D20" i="1"/>
  <c r="C5" i="4" l="1"/>
  <c r="D21" i="1"/>
  <c r="C2" i="4"/>
  <c r="G49" i="1"/>
  <c r="F8" i="4"/>
  <c r="F4" i="4"/>
  <c r="F3" i="4"/>
  <c r="B2" i="4"/>
  <c r="E2" i="4"/>
  <c r="G20" i="3"/>
  <c r="F20" i="3"/>
  <c r="E20" i="3"/>
  <c r="C15" i="3"/>
  <c r="C33" i="3" s="1"/>
  <c r="D15" i="3"/>
  <c r="D33" i="3" s="1"/>
  <c r="C20" i="3"/>
  <c r="D20" i="3"/>
  <c r="D25" i="3"/>
  <c r="F25" i="3"/>
  <c r="G25" i="3"/>
  <c r="B20" i="3"/>
  <c r="B15" i="3"/>
  <c r="B33" i="3" s="1"/>
  <c r="C27" i="3" l="1"/>
  <c r="C31" i="3" s="1"/>
  <c r="B10" i="2"/>
  <c r="G44" i="1"/>
  <c r="F44" i="1"/>
  <c r="E44" i="1"/>
  <c r="E46" i="1" l="1"/>
  <c r="E47" i="1" s="1"/>
  <c r="D5" i="4"/>
  <c r="G46" i="1"/>
  <c r="F5" i="4"/>
  <c r="F46" i="1"/>
  <c r="F47" i="1" s="1"/>
  <c r="E5" i="4"/>
  <c r="B11" i="2"/>
  <c r="B13" i="2" s="1"/>
  <c r="G47" i="1"/>
  <c r="G51" i="1" s="1"/>
  <c r="D46" i="1"/>
  <c r="C44" i="1"/>
  <c r="B35" i="1"/>
  <c r="B46" i="1" s="1"/>
  <c r="B20" i="1"/>
  <c r="B21" i="1" s="1"/>
  <c r="B22" i="2" l="1"/>
  <c r="B24" i="2" s="1"/>
  <c r="B15" i="2"/>
  <c r="C46" i="1"/>
  <c r="B5" i="4"/>
  <c r="B27" i="2"/>
  <c r="B32" i="2" s="1"/>
  <c r="B47" i="1"/>
  <c r="C47" i="1"/>
  <c r="D47" i="1"/>
  <c r="D53" i="1" l="1"/>
  <c r="D51" i="1"/>
  <c r="C53" i="1"/>
  <c r="C51" i="1"/>
  <c r="B53" i="1"/>
  <c r="B51" i="1"/>
  <c r="B25" i="3" l="1"/>
  <c r="B27" i="3" s="1"/>
  <c r="F27" i="3" l="1"/>
  <c r="F31" i="3" s="1"/>
  <c r="G27" i="3"/>
  <c r="G31" i="3" s="1"/>
  <c r="E27" i="3"/>
  <c r="E31" i="3" s="1"/>
  <c r="D27" i="3" l="1"/>
  <c r="D31" i="3" s="1"/>
  <c r="B31" i="3" l="1"/>
  <c r="F53" i="1" l="1"/>
  <c r="F51" i="1"/>
  <c r="G53" i="1"/>
  <c r="E51" i="1" l="1"/>
  <c r="D2" i="4"/>
  <c r="E53" i="1"/>
</calcChain>
</file>

<file path=xl/sharedStrings.xml><?xml version="1.0" encoding="utf-8"?>
<sst xmlns="http://schemas.openxmlformats.org/spreadsheetml/2006/main" count="129" uniqueCount="96">
  <si>
    <t xml:space="preserve">STATEMENT OF FINANCIAL POSITION </t>
  </si>
  <si>
    <t>AS AT YEAR END</t>
  </si>
  <si>
    <t>ASSETS</t>
  </si>
  <si>
    <t>NON CURRENT ASSETS</t>
  </si>
  <si>
    <t xml:space="preserve">Property,Plant  and  Equipment </t>
  </si>
  <si>
    <t>CURRENT ASSETS</t>
  </si>
  <si>
    <t>Share Capital</t>
  </si>
  <si>
    <t>STATEMENT OF PROFIT &amp; LOSS</t>
  </si>
  <si>
    <t>Net assets value per share (NAVPS)</t>
  </si>
  <si>
    <t>Inventories</t>
  </si>
  <si>
    <t>Advances, Deposits &amp; Pre-Payments</t>
  </si>
  <si>
    <t>CASH FLOW FROM OPERATING ACTIVITIES</t>
  </si>
  <si>
    <t>CASH FLOW FROM INVESTING ACTIVITIES</t>
  </si>
  <si>
    <t>CASH FLOW FROM FINANCING ACTIVITIES</t>
  </si>
  <si>
    <t>-</t>
  </si>
  <si>
    <t>Check</t>
  </si>
  <si>
    <t>Deviation</t>
  </si>
  <si>
    <t>Net Cash used in investing activities</t>
  </si>
  <si>
    <t xml:space="preserve">Net increase in cash and cash equivalents </t>
  </si>
  <si>
    <t>STATEMENT OF  CASH FLOW</t>
  </si>
  <si>
    <t>Net profit before WPPF</t>
  </si>
  <si>
    <t>Provision for Income tax:</t>
  </si>
  <si>
    <r>
      <t>Earnings Per Share (</t>
    </r>
    <r>
      <rPr>
        <sz val="11"/>
        <color theme="1"/>
        <rFont val="Calibri"/>
        <family val="2"/>
        <scheme val="minor"/>
      </rPr>
      <t>Basic)</t>
    </r>
  </si>
  <si>
    <t>General Reserve</t>
  </si>
  <si>
    <t>Reatined Earnings</t>
  </si>
  <si>
    <t>Total Asset</t>
  </si>
  <si>
    <t>Total Liabilities</t>
  </si>
  <si>
    <t>Total Equity and Liabilities</t>
  </si>
  <si>
    <t>Financial Expenses</t>
  </si>
  <si>
    <t>Contribution to Workers' Profits Participation and Welfare Funds @ 5% of Net Profit</t>
  </si>
  <si>
    <r>
      <t>Earnings Per Share (Restated</t>
    </r>
    <r>
      <rPr>
        <sz val="11"/>
        <color theme="1"/>
        <rFont val="Calibri"/>
        <family val="2"/>
        <scheme val="minor"/>
      </rPr>
      <t>)</t>
    </r>
  </si>
  <si>
    <t>Income Tax Paid</t>
  </si>
  <si>
    <t>Equity and liabilities</t>
  </si>
  <si>
    <t>Shareholders‘ equity:</t>
  </si>
  <si>
    <t>Total equity</t>
  </si>
  <si>
    <t>Non-current liabilities:</t>
  </si>
  <si>
    <t>Deferred tax liabilities</t>
  </si>
  <si>
    <t>Total non-current liabilities</t>
  </si>
  <si>
    <t>Current liabilities:</t>
  </si>
  <si>
    <t>Total current liabilities</t>
  </si>
  <si>
    <t>Total current assets</t>
  </si>
  <si>
    <t>Operating Expenses</t>
  </si>
  <si>
    <t>Opening cash and cash equivalents</t>
  </si>
  <si>
    <t>Closing cash and cash equivalents</t>
  </si>
  <si>
    <t>Capital Work-in Progress</t>
  </si>
  <si>
    <t xml:space="preserve">Accounts Receivables </t>
  </si>
  <si>
    <t>Cash and Cash eqivalents</t>
  </si>
  <si>
    <t>Provision For Gratuity</t>
  </si>
  <si>
    <t>Creditors &amp; Accruals</t>
  </si>
  <si>
    <t>Other Liabilities</t>
  </si>
  <si>
    <t>Dividend Payable</t>
  </si>
  <si>
    <t>Income Tax Payable</t>
  </si>
  <si>
    <t>Investment / Goodwill</t>
  </si>
  <si>
    <t>Short Term Investments</t>
  </si>
  <si>
    <t>Long Term Borrowing</t>
  </si>
  <si>
    <t>Meghna Petroleum Limited</t>
  </si>
  <si>
    <t>Gross earnings on petroleum products</t>
  </si>
  <si>
    <t>Direct cost on petroleum products</t>
  </si>
  <si>
    <t>Packing (charges) / Recovery</t>
  </si>
  <si>
    <t>Net operational gain/ (loss)</t>
  </si>
  <si>
    <t>Net earnings on petroleum products</t>
  </si>
  <si>
    <t>Administrative, selling and distribution expenses</t>
  </si>
  <si>
    <t>Interest payable to BOC</t>
  </si>
  <si>
    <t>Total opearating profit</t>
  </si>
  <si>
    <t>Net profit before income tax</t>
  </si>
  <si>
    <t>Current year tax</t>
  </si>
  <si>
    <t>Deferred tax</t>
  </si>
  <si>
    <t>Net profit after Tax transferred ti retained earnings</t>
  </si>
  <si>
    <t>Non-operating income</t>
  </si>
  <si>
    <t>Cash received from customers</t>
  </si>
  <si>
    <t>Cash received from other sources/ (paid to) suppliers (Net)</t>
  </si>
  <si>
    <t>Cash paid for operating &amp; other expenses</t>
  </si>
  <si>
    <t>Cash payment for financial expenses</t>
  </si>
  <si>
    <t>Net cash inflow from Operating Activities</t>
  </si>
  <si>
    <t>Caapital Expenditure</t>
  </si>
  <si>
    <t>Dividend Paid</t>
  </si>
  <si>
    <t>Interest received from bank</t>
  </si>
  <si>
    <t>Net cash used in financing activities</t>
  </si>
  <si>
    <t>Cash paid to suppliers</t>
  </si>
  <si>
    <t>Cash received from Non-operating income</t>
  </si>
  <si>
    <t>Operating Cash InFlow/(Outflow) per Share - Basic</t>
  </si>
  <si>
    <t>Operating Cash InFlow/(Outflow) per Share - restated</t>
  </si>
  <si>
    <t>Net Cash Generated by Operating Activities</t>
  </si>
  <si>
    <t>Short term Investments</t>
  </si>
  <si>
    <t>Ratio</t>
  </si>
  <si>
    <t>ROA</t>
  </si>
  <si>
    <t>ROE</t>
  </si>
  <si>
    <t>Debt to Equity</t>
  </si>
  <si>
    <t>Current Ratio</t>
  </si>
  <si>
    <t>Net Mergin</t>
  </si>
  <si>
    <t>Operating Margin</t>
  </si>
  <si>
    <t>ROIC</t>
  </si>
  <si>
    <t>Share Money Deposit</t>
  </si>
  <si>
    <t>Provisions for WPPF and Welfare Fund</t>
  </si>
  <si>
    <t>Unclaimed Dividend</t>
  </si>
  <si>
    <t>Other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</si>
</sst>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15" fontId="2" fillId="0" borderId="0" xfId="0" applyNumberFormat="1" applyFont="1"/>
    <xf numFmtId="0" fontId="3" fillId="0" borderId="0" xfId="0" applyFont="1"/>
    <xf numFmtId="0" fontId="0" fillId="0" borderId="0" xfId="0" applyFill="1"/>
    <xf numFmtId="15" fontId="2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 applyBorder="1"/>
    <xf numFmtId="0" fontId="2" fillId="0" borderId="0" xfId="0" applyFont="1" applyFill="1"/>
    <xf numFmtId="10" fontId="0" fillId="0" borderId="0" xfId="1" applyNumberFormat="1" applyFont="1"/>
    <xf numFmtId="0" fontId="1" fillId="0" borderId="3" xfId="0" applyFont="1" applyBorder="1"/>
    <xf numFmtId="0" fontId="0" fillId="0" borderId="0" xfId="0" applyAlignment="1">
      <alignment vertical="top"/>
    </xf>
    <xf numFmtId="0" fontId="5" fillId="0" borderId="3" xfId="0" applyFont="1" applyBorder="1"/>
    <xf numFmtId="0" fontId="6" fillId="0" borderId="3" xfId="0" applyFont="1" applyBorder="1"/>
    <xf numFmtId="0" fontId="6" fillId="0" borderId="0" xfId="0" applyFont="1"/>
    <xf numFmtId="0" fontId="0" fillId="0" borderId="0" xfId="0" applyFont="1" applyAlignment="1">
      <alignment wrapText="1"/>
    </xf>
    <xf numFmtId="15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15" fontId="2" fillId="0" borderId="0" xfId="0" applyNumberFormat="1" applyFont="1" applyFill="1" applyBorder="1"/>
    <xf numFmtId="0" fontId="0" fillId="0" borderId="0" xfId="0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5" xfId="0" applyNumberFormat="1" applyFon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1" applyNumberFormat="1" applyFont="1"/>
    <xf numFmtId="2" fontId="0" fillId="0" borderId="0" xfId="0" applyNumberFormat="1"/>
    <xf numFmtId="41" fontId="0" fillId="0" borderId="0" xfId="0" applyNumberFormat="1"/>
    <xf numFmtId="41" fontId="0" fillId="0" borderId="0" xfId="0" applyNumberFormat="1" applyFill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ont="1" applyFill="1"/>
    <xf numFmtId="41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right" vertical="center"/>
    </xf>
    <xf numFmtId="41" fontId="0" fillId="0" borderId="0" xfId="0" applyNumberFormat="1" applyAlignment="1">
      <alignment horizontal="right"/>
    </xf>
    <xf numFmtId="41" fontId="0" fillId="0" borderId="0" xfId="0" applyNumberFormat="1" applyFont="1"/>
    <xf numFmtId="41" fontId="0" fillId="0" borderId="0" xfId="0" applyNumberFormat="1" applyFont="1" applyAlignment="1">
      <alignment horizontal="right"/>
    </xf>
    <xf numFmtId="41" fontId="1" fillId="0" borderId="0" xfId="0" applyNumberFormat="1" applyFont="1" applyAlignment="1">
      <alignment horizontal="right"/>
    </xf>
    <xf numFmtId="41" fontId="0" fillId="0" borderId="0" xfId="0" applyNumberFormat="1" applyAlignment="1">
      <alignment horizontal="center"/>
    </xf>
    <xf numFmtId="41" fontId="1" fillId="0" borderId="0" xfId="0" applyNumberFormat="1" applyFont="1" applyAlignment="1">
      <alignment horizontal="right" vertical="center"/>
    </xf>
    <xf numFmtId="43" fontId="0" fillId="0" borderId="0" xfId="0" applyNumberFormat="1"/>
    <xf numFmtId="43" fontId="0" fillId="0" borderId="0" xfId="0" applyNumberFormat="1" applyFill="1"/>
    <xf numFmtId="43" fontId="1" fillId="0" borderId="0" xfId="0" applyNumberFormat="1" applyFont="1"/>
    <xf numFmtId="43" fontId="0" fillId="0" borderId="0" xfId="0" applyNumberFormat="1" applyAlignment="1">
      <alignment horizontal="center" vertical="center"/>
    </xf>
    <xf numFmtId="41" fontId="2" fillId="0" borderId="0" xfId="0" applyNumberFormat="1" applyFont="1" applyFill="1" applyBorder="1"/>
    <xf numFmtId="41" fontId="0" fillId="0" borderId="0" xfId="0" applyNumberFormat="1" applyBorder="1"/>
    <xf numFmtId="41" fontId="0" fillId="0" borderId="0" xfId="0" applyNumberFormat="1" applyFill="1" applyBorder="1" applyAlignment="1">
      <alignment horizontal="right"/>
    </xf>
    <xf numFmtId="41" fontId="0" fillId="0" borderId="0" xfId="0" applyNumberFormat="1" applyBorder="1" applyAlignment="1">
      <alignment horizontal="right"/>
    </xf>
    <xf numFmtId="41" fontId="0" fillId="0" borderId="0" xfId="0" applyNumberFormat="1" applyFill="1" applyBorder="1" applyAlignment="1">
      <alignment horizontal="center"/>
    </xf>
    <xf numFmtId="41" fontId="0" fillId="0" borderId="0" xfId="0" applyNumberFormat="1" applyFont="1" applyFill="1" applyBorder="1" applyAlignment="1">
      <alignment horizontal="right"/>
    </xf>
    <xf numFmtId="41" fontId="1" fillId="0" borderId="0" xfId="0" applyNumberFormat="1" applyFont="1" applyFill="1" applyBorder="1" applyAlignment="1">
      <alignment horizontal="right"/>
    </xf>
    <xf numFmtId="41" fontId="1" fillId="0" borderId="1" xfId="0" applyNumberFormat="1" applyFont="1" applyFill="1" applyBorder="1" applyAlignment="1">
      <alignment horizontal="right"/>
    </xf>
    <xf numFmtId="41" fontId="0" fillId="0" borderId="0" xfId="0" applyNumberFormat="1" applyFont="1" applyBorder="1" applyAlignment="1">
      <alignment horizontal="right"/>
    </xf>
    <xf numFmtId="41" fontId="0" fillId="0" borderId="0" xfId="0" applyNumberFormat="1" applyFont="1" applyBorder="1"/>
    <xf numFmtId="41" fontId="0" fillId="0" borderId="0" xfId="0" applyNumberFormat="1" applyFill="1" applyAlignment="1">
      <alignment horizontal="right"/>
    </xf>
    <xf numFmtId="41" fontId="1" fillId="0" borderId="0" xfId="0" applyNumberFormat="1" applyFont="1" applyBorder="1" applyAlignment="1">
      <alignment horizontal="right"/>
    </xf>
    <xf numFmtId="41" fontId="1" fillId="0" borderId="0" xfId="0" applyNumberFormat="1" applyFont="1" applyBorder="1"/>
    <xf numFmtId="41" fontId="1" fillId="0" borderId="6" xfId="0" applyNumberFormat="1" applyFont="1" applyFill="1" applyBorder="1" applyAlignment="1">
      <alignment horizontal="right"/>
    </xf>
    <xf numFmtId="43" fontId="1" fillId="0" borderId="0" xfId="0" applyNumberFormat="1" applyFont="1" applyFill="1" applyBorder="1" applyAlignment="1">
      <alignment horizontal="right"/>
    </xf>
    <xf numFmtId="43" fontId="1" fillId="0" borderId="7" xfId="0" applyNumberFormat="1" applyFont="1" applyFill="1" applyBorder="1" applyAlignment="1">
      <alignment horizontal="right"/>
    </xf>
    <xf numFmtId="43" fontId="0" fillId="0" borderId="0" xfId="0" applyNumberFormat="1" applyBorder="1" applyAlignment="1">
      <alignment horizontal="right"/>
    </xf>
    <xf numFmtId="43" fontId="0" fillId="0" borderId="0" xfId="0" applyNumberFormat="1" applyBorder="1"/>
    <xf numFmtId="43" fontId="1" fillId="0" borderId="7" xfId="0" applyNumberFormat="1" applyFont="1" applyFill="1" applyBorder="1" applyAlignment="1">
      <alignment horizontal="center"/>
    </xf>
    <xf numFmtId="41" fontId="0" fillId="0" borderId="0" xfId="0" applyNumberFormat="1" applyFill="1" applyAlignment="1">
      <alignment horizontal="center"/>
    </xf>
    <xf numFmtId="41" fontId="1" fillId="0" borderId="1" xfId="0" applyNumberFormat="1" applyFont="1" applyBorder="1"/>
    <xf numFmtId="41" fontId="1" fillId="0" borderId="1" xfId="0" applyNumberFormat="1" applyFont="1" applyFill="1" applyBorder="1"/>
    <xf numFmtId="41" fontId="6" fillId="0" borderId="0" xfId="0" applyNumberFormat="1" applyFont="1"/>
    <xf numFmtId="41" fontId="1" fillId="0" borderId="4" xfId="0" applyNumberFormat="1" applyFont="1" applyBorder="1"/>
    <xf numFmtId="41" fontId="1" fillId="0" borderId="3" xfId="0" applyNumberFormat="1" applyFont="1" applyBorder="1"/>
    <xf numFmtId="41" fontId="1" fillId="0" borderId="2" xfId="0" applyNumberFormat="1" applyFont="1" applyFill="1" applyBorder="1"/>
    <xf numFmtId="43" fontId="1" fillId="0" borderId="0" xfId="0" applyNumberFormat="1" applyFont="1" applyFill="1"/>
    <xf numFmtId="15" fontId="1" fillId="0" borderId="0" xfId="0" applyNumberFormat="1" applyFont="1" applyBorder="1"/>
    <xf numFmtId="41" fontId="1" fillId="0" borderId="8" xfId="0" applyNumberFormat="1" applyFont="1" applyFill="1" applyBorder="1" applyAlignment="1">
      <alignment horizontal="right"/>
    </xf>
    <xf numFmtId="41" fontId="0" fillId="0" borderId="8" xfId="0" applyNumberFormat="1" applyFill="1" applyBorder="1" applyAlignment="1">
      <alignment horizontal="right"/>
    </xf>
    <xf numFmtId="41" fontId="0" fillId="0" borderId="6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H53"/>
  <sheetViews>
    <sheetView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I5" sqref="I5"/>
    </sheetView>
  </sheetViews>
  <sheetFormatPr defaultRowHeight="15" x14ac:dyDescent="0.25"/>
  <cols>
    <col min="1" max="1" width="51.85546875" bestFit="1" customWidth="1"/>
    <col min="2" max="4" width="15.28515625" bestFit="1" customWidth="1"/>
    <col min="5" max="6" width="15.28515625" style="10" bestFit="1" customWidth="1"/>
    <col min="7" max="7" width="15.28515625" bestFit="1" customWidth="1"/>
    <col min="8" max="9" width="16.28515625" bestFit="1" customWidth="1"/>
    <col min="10" max="10" width="12" bestFit="1" customWidth="1"/>
  </cols>
  <sheetData>
    <row r="2" spans="1:86" ht="15.75" x14ac:dyDescent="0.25">
      <c r="A2" s="3" t="s">
        <v>55</v>
      </c>
    </row>
    <row r="3" spans="1:86" ht="15.75" x14ac:dyDescent="0.25">
      <c r="A3" s="3" t="s">
        <v>0</v>
      </c>
    </row>
    <row r="4" spans="1:86" ht="15.75" x14ac:dyDescent="0.25">
      <c r="A4" s="3" t="s">
        <v>1</v>
      </c>
    </row>
    <row r="5" spans="1:86" ht="15.75" x14ac:dyDescent="0.25">
      <c r="B5" s="8">
        <v>41090</v>
      </c>
      <c r="C5" s="8">
        <v>41455</v>
      </c>
      <c r="D5" s="8">
        <v>41820</v>
      </c>
      <c r="E5" s="8">
        <v>42185</v>
      </c>
      <c r="F5" s="8">
        <v>42735</v>
      </c>
      <c r="G5" s="11">
        <v>42916</v>
      </c>
      <c r="H5" s="11">
        <v>43281</v>
      </c>
      <c r="I5" s="11">
        <v>43646</v>
      </c>
    </row>
    <row r="6" spans="1:86" x14ac:dyDescent="0.25">
      <c r="A6" s="1" t="s">
        <v>2</v>
      </c>
      <c r="B6" s="34"/>
      <c r="C6" s="34"/>
      <c r="D6" s="34"/>
      <c r="E6" s="35"/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</row>
    <row r="7" spans="1:86" x14ac:dyDescent="0.25">
      <c r="A7" s="2" t="s">
        <v>3</v>
      </c>
      <c r="B7" s="36"/>
      <c r="C7" s="36"/>
      <c r="D7" s="36"/>
      <c r="E7" s="37"/>
      <c r="F7" s="37"/>
      <c r="G7" s="37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</row>
    <row r="8" spans="1:86" x14ac:dyDescent="0.25">
      <c r="A8" t="s">
        <v>4</v>
      </c>
      <c r="B8" s="34">
        <v>493536035</v>
      </c>
      <c r="C8" s="34">
        <v>669096126</v>
      </c>
      <c r="D8" s="34">
        <v>750540849</v>
      </c>
      <c r="E8" s="38">
        <v>768144988</v>
      </c>
      <c r="F8" s="38">
        <v>1063005139</v>
      </c>
      <c r="G8" s="38">
        <v>1227822607</v>
      </c>
      <c r="H8" s="34">
        <v>1344573030</v>
      </c>
      <c r="I8" s="34">
        <v>1409220889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</row>
    <row r="9" spans="1:86" x14ac:dyDescent="0.25">
      <c r="A9" t="s">
        <v>44</v>
      </c>
      <c r="B9" s="34">
        <v>131939024</v>
      </c>
      <c r="C9" s="34">
        <v>136199899</v>
      </c>
      <c r="D9" s="34">
        <v>231353463</v>
      </c>
      <c r="E9" s="38">
        <v>300452162</v>
      </c>
      <c r="F9" s="38">
        <v>106037813</v>
      </c>
      <c r="G9" s="38">
        <v>55953347</v>
      </c>
      <c r="H9" s="34">
        <v>76043662</v>
      </c>
      <c r="I9" s="34">
        <v>131794567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</row>
    <row r="10" spans="1:86" s="5" customFormat="1" x14ac:dyDescent="0.25">
      <c r="A10" s="5" t="s">
        <v>52</v>
      </c>
      <c r="B10" s="42">
        <v>47422300</v>
      </c>
      <c r="C10" s="42">
        <v>41542354</v>
      </c>
      <c r="D10" s="42">
        <v>41542354</v>
      </c>
      <c r="E10" s="38">
        <v>41542354</v>
      </c>
      <c r="F10" s="42">
        <v>33233883</v>
      </c>
      <c r="G10" s="38">
        <v>24925412</v>
      </c>
      <c r="H10" s="42">
        <v>16616941</v>
      </c>
      <c r="I10" s="42">
        <v>8308470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</row>
    <row r="11" spans="1:86" s="2" customFormat="1" x14ac:dyDescent="0.25">
      <c r="B11" s="36">
        <f t="shared" ref="B11:I11" si="0">SUM(B8:B10)</f>
        <v>672897359</v>
      </c>
      <c r="C11" s="36">
        <f t="shared" si="0"/>
        <v>846838379</v>
      </c>
      <c r="D11" s="36">
        <f t="shared" si="0"/>
        <v>1023436666</v>
      </c>
      <c r="E11" s="36">
        <f t="shared" si="0"/>
        <v>1110139504</v>
      </c>
      <c r="F11" s="36">
        <f t="shared" si="0"/>
        <v>1202276835</v>
      </c>
      <c r="G11" s="36">
        <f t="shared" si="0"/>
        <v>1308701366</v>
      </c>
      <c r="H11" s="36">
        <f t="shared" si="0"/>
        <v>1437233633</v>
      </c>
      <c r="I11" s="36">
        <f t="shared" si="0"/>
        <v>1549323926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</row>
    <row r="12" spans="1:86" x14ac:dyDescent="0.25">
      <c r="B12" s="34"/>
      <c r="C12" s="34"/>
      <c r="D12" s="34"/>
      <c r="E12" s="35"/>
      <c r="F12" s="35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</row>
    <row r="13" spans="1:86" x14ac:dyDescent="0.25">
      <c r="A13" s="2" t="s">
        <v>5</v>
      </c>
      <c r="B13" s="39"/>
      <c r="C13" s="39"/>
      <c r="D13" s="39"/>
      <c r="E13" s="39"/>
      <c r="F13" s="39"/>
      <c r="G13" s="39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</row>
    <row r="14" spans="1:86" x14ac:dyDescent="0.25">
      <c r="A14" s="5" t="s">
        <v>53</v>
      </c>
      <c r="B14" s="39" t="s">
        <v>14</v>
      </c>
      <c r="C14" s="39" t="s">
        <v>14</v>
      </c>
      <c r="D14" s="39" t="s">
        <v>14</v>
      </c>
      <c r="E14" s="40">
        <v>973985828</v>
      </c>
      <c r="F14" s="39">
        <v>4367106149</v>
      </c>
      <c r="G14" s="39">
        <v>7634708826</v>
      </c>
      <c r="H14" s="34">
        <v>13918455549</v>
      </c>
      <c r="I14" s="34">
        <v>11006559641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</row>
    <row r="15" spans="1:86" x14ac:dyDescent="0.25">
      <c r="A15" s="5" t="s">
        <v>9</v>
      </c>
      <c r="B15" s="41">
        <v>7864714272</v>
      </c>
      <c r="C15" s="42">
        <v>9505176267</v>
      </c>
      <c r="D15" s="42">
        <v>9368032731</v>
      </c>
      <c r="E15" s="38">
        <v>13680351725</v>
      </c>
      <c r="F15" s="38">
        <v>7164450907</v>
      </c>
      <c r="G15" s="38">
        <v>8414104242</v>
      </c>
      <c r="H15" s="34">
        <v>13818103299</v>
      </c>
      <c r="I15" s="34">
        <v>13791693707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</row>
    <row r="16" spans="1:86" x14ac:dyDescent="0.25">
      <c r="A16" t="s">
        <v>45</v>
      </c>
      <c r="B16" s="43">
        <v>18392967789</v>
      </c>
      <c r="C16" s="42">
        <v>19555612761</v>
      </c>
      <c r="D16" s="42">
        <v>21177817352</v>
      </c>
      <c r="E16" s="38">
        <v>25670652443</v>
      </c>
      <c r="F16" s="35">
        <v>32698407045</v>
      </c>
      <c r="G16" s="38">
        <v>34079048126</v>
      </c>
      <c r="H16" s="34">
        <v>39938770970</v>
      </c>
      <c r="I16" s="34">
        <v>29070932848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</row>
    <row r="17" spans="1:86" x14ac:dyDescent="0.25">
      <c r="A17" t="s">
        <v>10</v>
      </c>
      <c r="B17" s="41">
        <v>173092783</v>
      </c>
      <c r="C17" s="34">
        <v>208430259</v>
      </c>
      <c r="D17" s="34">
        <v>231215610</v>
      </c>
      <c r="E17" s="35">
        <v>247301737</v>
      </c>
      <c r="F17" s="35">
        <v>670800762</v>
      </c>
      <c r="G17" s="35">
        <v>1518954025</v>
      </c>
      <c r="H17" s="34">
        <v>1813478320</v>
      </c>
      <c r="I17" s="34">
        <v>1886076878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</row>
    <row r="18" spans="1:86" x14ac:dyDescent="0.25">
      <c r="A18" t="s">
        <v>46</v>
      </c>
      <c r="B18" s="41">
        <v>10510532954</v>
      </c>
      <c r="C18" s="34">
        <v>13769160742</v>
      </c>
      <c r="D18" s="34">
        <v>16117894988</v>
      </c>
      <c r="E18" s="35">
        <v>17200069603</v>
      </c>
      <c r="F18" s="35">
        <v>24329811798</v>
      </c>
      <c r="G18" s="35">
        <v>25550831619</v>
      </c>
      <c r="H18" s="34">
        <v>29897925691</v>
      </c>
      <c r="I18" s="34">
        <v>22691399691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</row>
    <row r="19" spans="1:86" x14ac:dyDescent="0.25">
      <c r="B19" s="41"/>
      <c r="C19" s="34"/>
      <c r="D19" s="34"/>
      <c r="E19" s="41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</row>
    <row r="20" spans="1:86" s="2" customFormat="1" x14ac:dyDescent="0.25">
      <c r="A20" s="2" t="s">
        <v>40</v>
      </c>
      <c r="B20" s="44">
        <f t="shared" ref="B20:D20" si="1">SUM(B15:B19)</f>
        <v>36941307798</v>
      </c>
      <c r="C20" s="44">
        <f t="shared" si="1"/>
        <v>43038380029</v>
      </c>
      <c r="D20" s="44">
        <f t="shared" si="1"/>
        <v>46894960681</v>
      </c>
      <c r="E20" s="44">
        <f>SUM(E14:E19)</f>
        <v>57772361336</v>
      </c>
      <c r="F20" s="44">
        <f t="shared" ref="F20:I20" si="2">SUM(F14:F19)</f>
        <v>69230576661</v>
      </c>
      <c r="G20" s="44">
        <f t="shared" si="2"/>
        <v>77197646838</v>
      </c>
      <c r="H20" s="44">
        <f t="shared" si="2"/>
        <v>99386733829</v>
      </c>
      <c r="I20" s="44">
        <f t="shared" si="2"/>
        <v>78446662765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</row>
    <row r="21" spans="1:86" x14ac:dyDescent="0.25">
      <c r="A21" s="2" t="s">
        <v>25</v>
      </c>
      <c r="B21" s="44">
        <f>B11+B20</f>
        <v>37614205157</v>
      </c>
      <c r="C21" s="44">
        <f t="shared" ref="C21:I21" si="3">C11+C20</f>
        <v>43885218408</v>
      </c>
      <c r="D21" s="44">
        <f t="shared" si="3"/>
        <v>47918397347</v>
      </c>
      <c r="E21" s="44">
        <f t="shared" si="3"/>
        <v>58882500840</v>
      </c>
      <c r="F21" s="44">
        <f t="shared" si="3"/>
        <v>70432853496</v>
      </c>
      <c r="G21" s="44">
        <f t="shared" si="3"/>
        <v>78506348204</v>
      </c>
      <c r="H21" s="44">
        <f t="shared" si="3"/>
        <v>100823967462</v>
      </c>
      <c r="I21" s="44">
        <f t="shared" si="3"/>
        <v>79995986691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</row>
    <row r="22" spans="1:86" x14ac:dyDescent="0.25">
      <c r="B22" s="34"/>
      <c r="C22" s="34"/>
      <c r="D22" s="34"/>
      <c r="E22" s="35"/>
      <c r="F22" s="35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</row>
    <row r="23" spans="1:86" ht="15.75" x14ac:dyDescent="0.25">
      <c r="A23" s="4" t="s">
        <v>32</v>
      </c>
      <c r="B23" s="34"/>
      <c r="C23" s="34"/>
      <c r="D23" s="34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</row>
    <row r="24" spans="1:86" x14ac:dyDescent="0.25">
      <c r="A24" s="2" t="s">
        <v>33</v>
      </c>
      <c r="B24" s="34"/>
      <c r="C24" s="34"/>
      <c r="D24" s="34"/>
      <c r="E24" s="35"/>
      <c r="F24" s="35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</row>
    <row r="25" spans="1:86" x14ac:dyDescent="0.25">
      <c r="A25" s="5" t="s">
        <v>92</v>
      </c>
      <c r="B25" s="45" t="s">
        <v>14</v>
      </c>
      <c r="C25" s="45" t="s">
        <v>14</v>
      </c>
      <c r="D25" s="45" t="s">
        <v>14</v>
      </c>
      <c r="E25" s="45" t="s">
        <v>14</v>
      </c>
      <c r="F25" s="45" t="s">
        <v>14</v>
      </c>
      <c r="G25" s="35">
        <v>49536510</v>
      </c>
      <c r="H25" s="34">
        <v>49536510</v>
      </c>
      <c r="I25" s="34">
        <v>49536510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</row>
    <row r="26" spans="1:86" x14ac:dyDescent="0.25">
      <c r="A26" t="s">
        <v>6</v>
      </c>
      <c r="B26" s="34">
        <v>630630000</v>
      </c>
      <c r="C26" s="34">
        <v>819819000</v>
      </c>
      <c r="D26" s="42">
        <v>983782800</v>
      </c>
      <c r="E26" s="35">
        <v>1082161080</v>
      </c>
      <c r="F26" s="35">
        <v>1082161080</v>
      </c>
      <c r="G26" s="35">
        <v>1082161080</v>
      </c>
      <c r="H26" s="34">
        <v>1082161080</v>
      </c>
      <c r="I26" s="34">
        <v>1082161080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</row>
    <row r="27" spans="1:86" x14ac:dyDescent="0.25">
      <c r="A27" t="s">
        <v>23</v>
      </c>
      <c r="B27" s="42">
        <v>1505000048</v>
      </c>
      <c r="C27" s="42">
        <v>2455000048</v>
      </c>
      <c r="D27" s="35">
        <v>3605000048</v>
      </c>
      <c r="E27" s="35">
        <v>4905000048</v>
      </c>
      <c r="F27" s="35">
        <v>5805000048</v>
      </c>
      <c r="G27" s="38">
        <v>6505000048</v>
      </c>
      <c r="H27" s="34">
        <v>7505000048</v>
      </c>
      <c r="I27" s="34">
        <v>9605000048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</row>
    <row r="28" spans="1:86" x14ac:dyDescent="0.25">
      <c r="A28" t="s">
        <v>24</v>
      </c>
      <c r="B28" s="34">
        <v>1461022688</v>
      </c>
      <c r="C28" s="34">
        <v>1902427851</v>
      </c>
      <c r="D28" s="35">
        <v>2374420290</v>
      </c>
      <c r="E28" s="35">
        <v>2076228070</v>
      </c>
      <c r="F28" s="38">
        <v>1890183109</v>
      </c>
      <c r="G28" s="35">
        <v>2248722894</v>
      </c>
      <c r="H28" s="34">
        <v>3662446392</v>
      </c>
      <c r="I28" s="34">
        <v>3846558014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</row>
    <row r="29" spans="1:86" s="2" customFormat="1" x14ac:dyDescent="0.25">
      <c r="A29" s="2" t="s">
        <v>34</v>
      </c>
      <c r="B29" s="36">
        <f t="shared" ref="B29:I29" si="4">SUM(B25:B28)</f>
        <v>3596652736</v>
      </c>
      <c r="C29" s="36">
        <f t="shared" si="4"/>
        <v>5177246899</v>
      </c>
      <c r="D29" s="36">
        <f t="shared" si="4"/>
        <v>6963203138</v>
      </c>
      <c r="E29" s="36">
        <f t="shared" si="4"/>
        <v>8063389198</v>
      </c>
      <c r="F29" s="36">
        <f t="shared" si="4"/>
        <v>8777344237</v>
      </c>
      <c r="G29" s="36">
        <f t="shared" si="4"/>
        <v>9885420532</v>
      </c>
      <c r="H29" s="36">
        <f t="shared" si="4"/>
        <v>12299144030</v>
      </c>
      <c r="I29" s="36">
        <f t="shared" si="4"/>
        <v>14583255652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</row>
    <row r="30" spans="1:86" x14ac:dyDescent="0.25">
      <c r="B30" s="34"/>
      <c r="C30" s="34"/>
      <c r="D30" s="34"/>
      <c r="E30" s="35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</row>
    <row r="31" spans="1:86" x14ac:dyDescent="0.25">
      <c r="A31" s="2" t="s">
        <v>35</v>
      </c>
      <c r="B31" s="34"/>
      <c r="C31" s="34"/>
      <c r="D31" s="34"/>
      <c r="E31" s="35"/>
      <c r="F31" s="35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</row>
    <row r="32" spans="1:86" x14ac:dyDescent="0.25">
      <c r="A32" t="s">
        <v>47</v>
      </c>
      <c r="B32" s="42">
        <v>196197021</v>
      </c>
      <c r="C32" s="42">
        <v>217180467</v>
      </c>
      <c r="D32" s="35">
        <v>164654983</v>
      </c>
      <c r="E32" s="38">
        <v>47557741</v>
      </c>
      <c r="F32" s="38">
        <v>81812090</v>
      </c>
      <c r="G32" s="35">
        <v>358808149</v>
      </c>
      <c r="H32" s="34">
        <v>70651076</v>
      </c>
      <c r="I32" s="34">
        <v>-5065364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</row>
    <row r="33" spans="1:86" x14ac:dyDescent="0.25">
      <c r="A33" t="s">
        <v>36</v>
      </c>
      <c r="B33" s="34">
        <v>38898101</v>
      </c>
      <c r="C33" s="34">
        <v>55212345</v>
      </c>
      <c r="D33" s="35">
        <v>86518401</v>
      </c>
      <c r="E33" s="35">
        <v>60198085</v>
      </c>
      <c r="F33" s="35">
        <v>80191198</v>
      </c>
      <c r="G33" s="35">
        <v>123308765</v>
      </c>
      <c r="H33" s="34">
        <v>27716018</v>
      </c>
      <c r="I33" s="34">
        <v>39315654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</row>
    <row r="34" spans="1:86" x14ac:dyDescent="0.25">
      <c r="A34" s="5" t="s">
        <v>54</v>
      </c>
      <c r="B34" s="45" t="s">
        <v>14</v>
      </c>
      <c r="C34" s="45">
        <v>0</v>
      </c>
      <c r="D34" s="45">
        <v>0</v>
      </c>
      <c r="E34" s="45">
        <v>0</v>
      </c>
      <c r="F34" s="45">
        <v>0</v>
      </c>
      <c r="G34" s="35">
        <v>74304766</v>
      </c>
      <c r="H34" s="34">
        <v>74304766</v>
      </c>
      <c r="I34" s="34">
        <v>74304766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</row>
    <row r="35" spans="1:86" s="2" customFormat="1" x14ac:dyDescent="0.25">
      <c r="A35" s="2" t="s">
        <v>37</v>
      </c>
      <c r="B35" s="36">
        <f t="shared" ref="B35:I35" si="5">SUM(B32:B34)</f>
        <v>235095122</v>
      </c>
      <c r="C35" s="36">
        <f t="shared" si="5"/>
        <v>272392812</v>
      </c>
      <c r="D35" s="36">
        <f t="shared" si="5"/>
        <v>251173384</v>
      </c>
      <c r="E35" s="36">
        <f t="shared" si="5"/>
        <v>107755826</v>
      </c>
      <c r="F35" s="36">
        <f t="shared" si="5"/>
        <v>162003288</v>
      </c>
      <c r="G35" s="36">
        <f t="shared" si="5"/>
        <v>556421680</v>
      </c>
      <c r="H35" s="36">
        <f t="shared" si="5"/>
        <v>172671860</v>
      </c>
      <c r="I35" s="36">
        <f t="shared" si="5"/>
        <v>108555056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</row>
    <row r="36" spans="1:86" s="10" customFormat="1" x14ac:dyDescent="0.25">
      <c r="A36" s="12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</row>
    <row r="37" spans="1:86" x14ac:dyDescent="0.25">
      <c r="A37" s="2" t="s">
        <v>38</v>
      </c>
      <c r="B37" s="34"/>
      <c r="C37" s="34"/>
      <c r="D37" s="35"/>
      <c r="E37" s="35"/>
      <c r="F37" s="35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</row>
    <row r="38" spans="1:86" x14ac:dyDescent="0.25">
      <c r="A38" s="5" t="s">
        <v>48</v>
      </c>
      <c r="B38" s="34">
        <v>33599450618</v>
      </c>
      <c r="C38" s="34">
        <v>38231197338</v>
      </c>
      <c r="D38" s="34">
        <v>40476343596</v>
      </c>
      <c r="E38" s="35">
        <v>50392002566</v>
      </c>
      <c r="F38" s="35">
        <v>61199482905</v>
      </c>
      <c r="G38" s="35">
        <v>67153095863</v>
      </c>
      <c r="H38" s="34">
        <v>86991374816</v>
      </c>
      <c r="I38" s="34">
        <v>63765840969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</row>
    <row r="39" spans="1:86" x14ac:dyDescent="0.25">
      <c r="A39" s="5" t="s">
        <v>93</v>
      </c>
      <c r="B39" s="34"/>
      <c r="C39" s="34"/>
      <c r="D39" s="34"/>
      <c r="E39" s="35"/>
      <c r="F39" s="35"/>
      <c r="G39" s="35"/>
      <c r="H39" s="34">
        <v>245914731</v>
      </c>
      <c r="I39" s="34">
        <v>265989462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</row>
    <row r="40" spans="1:86" x14ac:dyDescent="0.25">
      <c r="A40" s="5" t="s">
        <v>94</v>
      </c>
      <c r="B40" s="34"/>
      <c r="C40" s="34"/>
      <c r="D40" s="34"/>
      <c r="E40" s="35"/>
      <c r="F40" s="35"/>
      <c r="G40" s="35"/>
      <c r="H40" s="34">
        <v>72335916</v>
      </c>
      <c r="I40" s="34">
        <v>76023781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</row>
    <row r="41" spans="1:86" x14ac:dyDescent="0.25">
      <c r="A41" s="5" t="s">
        <v>49</v>
      </c>
      <c r="B41" s="34">
        <v>96933048</v>
      </c>
      <c r="C41" s="34">
        <v>131541680</v>
      </c>
      <c r="D41" s="34">
        <v>162605762</v>
      </c>
      <c r="E41" s="35">
        <v>141420698</v>
      </c>
      <c r="F41" s="35">
        <v>132094874</v>
      </c>
      <c r="G41" s="41">
        <v>156539915</v>
      </c>
      <c r="H41" s="34">
        <v>0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</row>
    <row r="42" spans="1:86" x14ac:dyDescent="0.25">
      <c r="A42" s="5" t="s">
        <v>50</v>
      </c>
      <c r="B42" s="34">
        <v>21237975</v>
      </c>
      <c r="C42" s="34">
        <v>28255889</v>
      </c>
      <c r="D42" s="34">
        <v>40235195</v>
      </c>
      <c r="E42" s="35">
        <v>75175008</v>
      </c>
      <c r="F42" s="35">
        <v>89354177</v>
      </c>
      <c r="G42" s="35">
        <v>69463870</v>
      </c>
      <c r="H42" s="34">
        <v>0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</row>
    <row r="43" spans="1:86" x14ac:dyDescent="0.25">
      <c r="A43" s="5" t="s">
        <v>51</v>
      </c>
      <c r="B43" s="34">
        <v>64835658</v>
      </c>
      <c r="C43" s="34">
        <v>44583790</v>
      </c>
      <c r="D43" s="35">
        <v>24836272</v>
      </c>
      <c r="E43" s="35">
        <v>102757544</v>
      </c>
      <c r="F43" s="35">
        <v>72574015</v>
      </c>
      <c r="G43" s="35">
        <v>685406344</v>
      </c>
      <c r="H43" s="34">
        <v>1042526109</v>
      </c>
      <c r="I43" s="34">
        <v>1196321771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</row>
    <row r="44" spans="1:86" s="12" customFormat="1" x14ac:dyDescent="0.25">
      <c r="A44" s="12" t="s">
        <v>39</v>
      </c>
      <c r="B44" s="37">
        <f>SUM(B38:B43)</f>
        <v>33782457299</v>
      </c>
      <c r="C44" s="37">
        <f t="shared" ref="C44:I44" si="6">SUM(C38:C43)</f>
        <v>38435578697</v>
      </c>
      <c r="D44" s="37">
        <f t="shared" si="6"/>
        <v>40704020825</v>
      </c>
      <c r="E44" s="37">
        <f t="shared" si="6"/>
        <v>50711355816</v>
      </c>
      <c r="F44" s="37">
        <f t="shared" si="6"/>
        <v>61493505971</v>
      </c>
      <c r="G44" s="37">
        <f t="shared" si="6"/>
        <v>68064505992</v>
      </c>
      <c r="H44" s="37">
        <f t="shared" si="6"/>
        <v>88352151572</v>
      </c>
      <c r="I44" s="37">
        <f t="shared" si="6"/>
        <v>65304175983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</row>
    <row r="45" spans="1:86" x14ac:dyDescent="0.25">
      <c r="B45" s="34"/>
      <c r="C45" s="34"/>
      <c r="D45" s="34"/>
      <c r="E45" s="35"/>
      <c r="F45" s="35"/>
      <c r="G45" s="35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</row>
    <row r="46" spans="1:86" s="2" customFormat="1" x14ac:dyDescent="0.25">
      <c r="A46" s="2" t="s">
        <v>26</v>
      </c>
      <c r="B46" s="46">
        <f>SUM(B44,B35)</f>
        <v>34017552421</v>
      </c>
      <c r="C46" s="46">
        <f t="shared" ref="C46:H46" si="7">SUM(C44,C35)</f>
        <v>38707971509</v>
      </c>
      <c r="D46" s="46">
        <f t="shared" si="7"/>
        <v>40955194209</v>
      </c>
      <c r="E46" s="46">
        <f t="shared" si="7"/>
        <v>50819111642</v>
      </c>
      <c r="F46" s="46">
        <f t="shared" si="7"/>
        <v>61655509259</v>
      </c>
      <c r="G46" s="46">
        <f t="shared" si="7"/>
        <v>68620927672</v>
      </c>
      <c r="H46" s="46">
        <f t="shared" si="7"/>
        <v>88524823432</v>
      </c>
      <c r="I46" s="46">
        <f t="shared" ref="I46" si="8">SUM(I44,I35)</f>
        <v>65412731039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</row>
    <row r="47" spans="1:86" s="2" customFormat="1" x14ac:dyDescent="0.25">
      <c r="A47" s="2" t="s">
        <v>27</v>
      </c>
      <c r="B47" s="46">
        <f t="shared" ref="B47:H47" si="9">SUM(B46,B29)</f>
        <v>37614205157</v>
      </c>
      <c r="C47" s="46">
        <f t="shared" si="9"/>
        <v>43885218408</v>
      </c>
      <c r="D47" s="46">
        <f t="shared" si="9"/>
        <v>47918397347</v>
      </c>
      <c r="E47" s="46">
        <f t="shared" si="9"/>
        <v>58882500840</v>
      </c>
      <c r="F47" s="46">
        <f t="shared" si="9"/>
        <v>70432853496</v>
      </c>
      <c r="G47" s="46">
        <f t="shared" si="9"/>
        <v>78506348204</v>
      </c>
      <c r="H47" s="46">
        <f t="shared" si="9"/>
        <v>100823967462</v>
      </c>
      <c r="I47" s="46">
        <f t="shared" ref="I47" si="10">SUM(I46,I29)</f>
        <v>79995986691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</row>
    <row r="48" spans="1:86" s="47" customFormat="1" x14ac:dyDescent="0.25">
      <c r="E48" s="48"/>
      <c r="F48" s="48"/>
    </row>
    <row r="49" spans="1:9" s="47" customFormat="1" x14ac:dyDescent="0.25">
      <c r="A49" s="49" t="s">
        <v>8</v>
      </c>
      <c r="B49" s="50">
        <f>B29/(B26/10)</f>
        <v>57.032693274978989</v>
      </c>
      <c r="C49" s="50">
        <f t="shared" ref="C49:I49" si="11">C29/(C26/10)</f>
        <v>63.151096754283564</v>
      </c>
      <c r="D49" s="50">
        <f t="shared" si="11"/>
        <v>70.779882896915865</v>
      </c>
      <c r="E49" s="50">
        <f t="shared" si="11"/>
        <v>74.511912755169504</v>
      </c>
      <c r="F49" s="50">
        <f t="shared" si="11"/>
        <v>81.109405976788594</v>
      </c>
      <c r="G49" s="50">
        <f t="shared" si="11"/>
        <v>91.348882478752614</v>
      </c>
      <c r="H49" s="50">
        <f t="shared" si="11"/>
        <v>113.65354250219386</v>
      </c>
      <c r="I49" s="50">
        <f t="shared" si="11"/>
        <v>134.7604891870626</v>
      </c>
    </row>
    <row r="50" spans="1:9" s="47" customFormat="1" x14ac:dyDescent="0.25">
      <c r="E50" s="48"/>
      <c r="F50" s="48"/>
    </row>
    <row r="51" spans="1:9" x14ac:dyDescent="0.25">
      <c r="A51" t="s">
        <v>15</v>
      </c>
      <c r="B51" t="str">
        <f t="shared" ref="B51:I51" si="12">IF(B21=B47,"Balanced","Not Balanced")</f>
        <v>Balanced</v>
      </c>
      <c r="C51" t="str">
        <f t="shared" si="12"/>
        <v>Balanced</v>
      </c>
      <c r="D51" t="str">
        <f t="shared" si="12"/>
        <v>Balanced</v>
      </c>
      <c r="E51" t="str">
        <f t="shared" si="12"/>
        <v>Balanced</v>
      </c>
      <c r="F51" t="str">
        <f t="shared" si="12"/>
        <v>Balanced</v>
      </c>
      <c r="G51" t="str">
        <f t="shared" si="12"/>
        <v>Balanced</v>
      </c>
      <c r="H51" t="str">
        <f t="shared" si="12"/>
        <v>Balanced</v>
      </c>
      <c r="I51" t="str">
        <f t="shared" si="12"/>
        <v>Balanced</v>
      </c>
    </row>
    <row r="53" spans="1:9" x14ac:dyDescent="0.25">
      <c r="A53" t="s">
        <v>16</v>
      </c>
      <c r="B53" s="15">
        <f t="shared" ref="B53:G53" si="13">(B21/B47)-1</f>
        <v>0</v>
      </c>
      <c r="C53" s="15">
        <f t="shared" si="13"/>
        <v>0</v>
      </c>
      <c r="D53" s="15">
        <f t="shared" si="13"/>
        <v>0</v>
      </c>
      <c r="E53" s="15">
        <f t="shared" si="13"/>
        <v>0</v>
      </c>
      <c r="F53" s="15">
        <f t="shared" si="13"/>
        <v>0</v>
      </c>
      <c r="G53" s="15">
        <f t="shared" si="13"/>
        <v>0</v>
      </c>
    </row>
  </sheetData>
  <conditionalFormatting sqref="B51:I51">
    <cfRule type="cellIs" dxfId="1" priority="9" operator="equal">
      <formula>"Not Balanced"</formula>
    </cfRule>
    <cfRule type="cellIs" dxfId="0" priority="10" operator="equal">
      <formula>"Balanced"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58"/>
  <sheetViews>
    <sheetView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I40" sqref="I40"/>
    </sheetView>
  </sheetViews>
  <sheetFormatPr defaultRowHeight="15" x14ac:dyDescent="0.25"/>
  <cols>
    <col min="1" max="1" width="45.85546875" customWidth="1"/>
    <col min="2" max="2" width="13.85546875" style="10" customWidth="1"/>
    <col min="3" max="4" width="14.28515625" style="10" bestFit="1" customWidth="1"/>
    <col min="5" max="6" width="13.85546875" customWidth="1"/>
    <col min="7" max="7" width="15.42578125" customWidth="1"/>
    <col min="8" max="9" width="15" bestFit="1" customWidth="1"/>
  </cols>
  <sheetData>
    <row r="2" spans="1:15" ht="15.75" x14ac:dyDescent="0.25">
      <c r="A2" s="3" t="s">
        <v>55</v>
      </c>
      <c r="B2" s="14"/>
      <c r="C2" s="14"/>
    </row>
    <row r="3" spans="1:15" ht="15.75" x14ac:dyDescent="0.25">
      <c r="A3" s="3" t="s">
        <v>7</v>
      </c>
      <c r="B3" s="14"/>
      <c r="C3" s="14"/>
    </row>
    <row r="4" spans="1:15" ht="15.75" x14ac:dyDescent="0.25">
      <c r="A4" s="3" t="s">
        <v>1</v>
      </c>
      <c r="B4" s="23"/>
      <c r="C4" s="23"/>
      <c r="D4" s="24"/>
      <c r="E4" s="6"/>
      <c r="F4" s="6"/>
      <c r="G4" s="6"/>
      <c r="H4" s="6"/>
      <c r="I4" s="6"/>
      <c r="J4" s="6"/>
      <c r="K4" s="6"/>
      <c r="L4" s="6"/>
    </row>
    <row r="5" spans="1:15" ht="15.75" x14ac:dyDescent="0.25">
      <c r="A5" s="3"/>
      <c r="B5" s="25">
        <v>41090</v>
      </c>
      <c r="C5" s="25">
        <v>41455</v>
      </c>
      <c r="D5" s="25">
        <v>41820</v>
      </c>
      <c r="E5" s="22">
        <v>42185</v>
      </c>
      <c r="F5" s="22">
        <v>42551</v>
      </c>
      <c r="G5" s="22">
        <v>42916</v>
      </c>
      <c r="H5" s="78">
        <v>43281</v>
      </c>
      <c r="I5" s="78">
        <v>43646</v>
      </c>
      <c r="J5" s="6"/>
      <c r="K5" s="6"/>
      <c r="L5" s="6"/>
    </row>
    <row r="6" spans="1:15" ht="15.75" x14ac:dyDescent="0.25">
      <c r="B6" s="51"/>
      <c r="C6" s="51"/>
      <c r="D6" s="51"/>
      <c r="E6" s="52"/>
      <c r="F6" s="52"/>
      <c r="G6" s="52"/>
      <c r="H6" s="52"/>
      <c r="I6" s="52"/>
      <c r="J6" s="52"/>
      <c r="K6" s="52"/>
      <c r="L6" s="52"/>
      <c r="M6" s="34"/>
      <c r="N6" s="34"/>
      <c r="O6" s="34"/>
    </row>
    <row r="7" spans="1:15" ht="15.75" x14ac:dyDescent="0.25">
      <c r="A7" s="3" t="s">
        <v>56</v>
      </c>
      <c r="B7" s="53">
        <v>1195629413</v>
      </c>
      <c r="C7" s="53">
        <v>1319936600</v>
      </c>
      <c r="D7" s="53">
        <v>1406746006</v>
      </c>
      <c r="E7" s="54">
        <v>1558748685</v>
      </c>
      <c r="F7" s="54">
        <v>1348487292</v>
      </c>
      <c r="G7" s="53">
        <v>2043055434</v>
      </c>
      <c r="H7" s="54">
        <v>2304094924</v>
      </c>
      <c r="I7" s="54">
        <v>2355660856</v>
      </c>
      <c r="J7" s="54"/>
      <c r="K7" s="52"/>
      <c r="L7" s="52"/>
      <c r="M7" s="34"/>
      <c r="N7" s="34"/>
      <c r="O7" s="34"/>
    </row>
    <row r="8" spans="1:15" ht="15.75" x14ac:dyDescent="0.25">
      <c r="A8" s="9" t="s">
        <v>57</v>
      </c>
      <c r="B8" s="53"/>
      <c r="C8" s="53"/>
      <c r="D8" s="53"/>
      <c r="E8" s="53"/>
      <c r="F8" s="53"/>
      <c r="G8" s="53"/>
      <c r="H8" s="54"/>
      <c r="I8" s="54"/>
      <c r="J8" s="54"/>
      <c r="K8" s="52"/>
      <c r="L8" s="52"/>
      <c r="M8" s="34"/>
      <c r="N8" s="34"/>
      <c r="O8" s="34"/>
    </row>
    <row r="9" spans="1:15" x14ac:dyDescent="0.25">
      <c r="A9" t="s">
        <v>58</v>
      </c>
      <c r="B9" s="53">
        <v>1469732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/>
      <c r="J9" s="54"/>
      <c r="K9" s="52"/>
      <c r="L9" s="52"/>
      <c r="M9" s="34"/>
      <c r="N9" s="34"/>
      <c r="O9" s="34"/>
    </row>
    <row r="10" spans="1:15" x14ac:dyDescent="0.25">
      <c r="B10" s="53">
        <f>SUM(B8:B9)</f>
        <v>1469732</v>
      </c>
      <c r="C10" s="53">
        <f t="shared" ref="C10:I10" si="0">SUM(C8:C9)</f>
        <v>0</v>
      </c>
      <c r="D10" s="53">
        <f t="shared" si="0"/>
        <v>0</v>
      </c>
      <c r="E10" s="53">
        <f t="shared" si="0"/>
        <v>0</v>
      </c>
      <c r="F10" s="53">
        <f t="shared" si="0"/>
        <v>0</v>
      </c>
      <c r="G10" s="53">
        <f t="shared" si="0"/>
        <v>0</v>
      </c>
      <c r="H10" s="53">
        <f t="shared" si="0"/>
        <v>0</v>
      </c>
      <c r="I10" s="53">
        <f t="shared" si="0"/>
        <v>0</v>
      </c>
      <c r="J10" s="54"/>
      <c r="K10" s="52"/>
      <c r="L10" s="52"/>
      <c r="M10" s="34"/>
      <c r="N10" s="34"/>
      <c r="O10" s="34"/>
    </row>
    <row r="11" spans="1:15" x14ac:dyDescent="0.25">
      <c r="B11" s="53">
        <f>B7-B10</f>
        <v>1194159681</v>
      </c>
      <c r="C11" s="53">
        <f t="shared" ref="C11:I11" si="1">C7-C10</f>
        <v>1319936600</v>
      </c>
      <c r="D11" s="53">
        <f t="shared" si="1"/>
        <v>1406746006</v>
      </c>
      <c r="E11" s="53">
        <f t="shared" si="1"/>
        <v>1558748685</v>
      </c>
      <c r="F11" s="53">
        <f t="shared" si="1"/>
        <v>1348487292</v>
      </c>
      <c r="G11" s="53">
        <f t="shared" si="1"/>
        <v>2043055434</v>
      </c>
      <c r="H11" s="53">
        <f t="shared" si="1"/>
        <v>2304094924</v>
      </c>
      <c r="I11" s="53">
        <f t="shared" si="1"/>
        <v>2355660856</v>
      </c>
      <c r="J11" s="54"/>
      <c r="K11" s="52"/>
      <c r="L11" s="52"/>
      <c r="M11" s="34"/>
      <c r="N11" s="34"/>
      <c r="O11" s="34"/>
    </row>
    <row r="12" spans="1:15" x14ac:dyDescent="0.25">
      <c r="A12" t="s">
        <v>59</v>
      </c>
      <c r="B12" s="53">
        <v>18291244</v>
      </c>
      <c r="C12" s="53">
        <v>35791777</v>
      </c>
      <c r="D12" s="53">
        <v>81267381</v>
      </c>
      <c r="E12" s="53">
        <v>76614030</v>
      </c>
      <c r="F12" s="53">
        <v>47873528</v>
      </c>
      <c r="G12" s="53">
        <v>89449851</v>
      </c>
      <c r="H12" s="54">
        <v>105160671</v>
      </c>
      <c r="I12" s="54">
        <v>94434291</v>
      </c>
      <c r="J12" s="54"/>
      <c r="K12" s="52"/>
      <c r="L12" s="52"/>
      <c r="M12" s="34"/>
      <c r="N12" s="34"/>
      <c r="O12" s="34"/>
    </row>
    <row r="13" spans="1:15" s="2" customFormat="1" x14ac:dyDescent="0.25">
      <c r="A13" s="2" t="s">
        <v>60</v>
      </c>
      <c r="B13" s="57">
        <f>SUM(B11:B12)</f>
        <v>1212450925</v>
      </c>
      <c r="C13" s="57">
        <f t="shared" ref="C13:I13" si="2">SUM(C11:C12)</f>
        <v>1355728377</v>
      </c>
      <c r="D13" s="57">
        <f t="shared" si="2"/>
        <v>1488013387</v>
      </c>
      <c r="E13" s="57">
        <f t="shared" si="2"/>
        <v>1635362715</v>
      </c>
      <c r="F13" s="57">
        <f t="shared" si="2"/>
        <v>1396360820</v>
      </c>
      <c r="G13" s="57">
        <f t="shared" si="2"/>
        <v>2132505285</v>
      </c>
      <c r="H13" s="57">
        <f t="shared" si="2"/>
        <v>2409255595</v>
      </c>
      <c r="I13" s="57">
        <f t="shared" si="2"/>
        <v>2450095147</v>
      </c>
      <c r="J13" s="62"/>
      <c r="K13" s="63"/>
      <c r="L13" s="63"/>
      <c r="M13" s="36"/>
      <c r="N13" s="36"/>
      <c r="O13" s="36"/>
    </row>
    <row r="14" spans="1:15" x14ac:dyDescent="0.25">
      <c r="A14" t="s">
        <v>95</v>
      </c>
      <c r="B14" s="35"/>
      <c r="C14" s="53"/>
      <c r="D14" s="53"/>
      <c r="E14" s="53"/>
      <c r="F14" s="53"/>
      <c r="G14" s="53">
        <v>222093125</v>
      </c>
      <c r="H14" s="54">
        <v>358467961</v>
      </c>
      <c r="I14" s="54">
        <v>230907754</v>
      </c>
      <c r="J14" s="54"/>
      <c r="K14" s="52"/>
      <c r="L14" s="52"/>
      <c r="M14" s="34"/>
      <c r="N14" s="34"/>
      <c r="O14" s="34"/>
    </row>
    <row r="15" spans="1:15" s="2" customFormat="1" x14ac:dyDescent="0.25">
      <c r="B15" s="57">
        <f>B13+B14</f>
        <v>1212450925</v>
      </c>
      <c r="C15" s="57">
        <f t="shared" ref="C15:F15" si="3">C13+C14</f>
        <v>1355728377</v>
      </c>
      <c r="D15" s="57">
        <f t="shared" si="3"/>
        <v>1488013387</v>
      </c>
      <c r="E15" s="57">
        <f t="shared" si="3"/>
        <v>1635362715</v>
      </c>
      <c r="F15" s="57">
        <f t="shared" si="3"/>
        <v>1396360820</v>
      </c>
      <c r="G15" s="62">
        <f>G13+G14</f>
        <v>2354598410</v>
      </c>
      <c r="H15" s="62">
        <f>H13+H14</f>
        <v>2767723556</v>
      </c>
      <c r="I15" s="62">
        <f>I13+I14</f>
        <v>2681002901</v>
      </c>
      <c r="J15" s="62"/>
      <c r="K15" s="63"/>
      <c r="L15" s="63"/>
      <c r="M15" s="36"/>
      <c r="N15" s="36"/>
      <c r="O15" s="36"/>
    </row>
    <row r="16" spans="1:15" s="2" customFormat="1" x14ac:dyDescent="0.25">
      <c r="B16" s="57"/>
      <c r="C16" s="57"/>
      <c r="D16" s="57"/>
      <c r="E16" s="57"/>
      <c r="F16" s="57"/>
      <c r="G16" s="62"/>
      <c r="H16" s="62"/>
      <c r="I16" s="62"/>
      <c r="J16" s="62"/>
      <c r="K16" s="63"/>
      <c r="L16" s="63"/>
      <c r="M16" s="36"/>
      <c r="N16" s="36"/>
      <c r="O16" s="36"/>
    </row>
    <row r="17" spans="1:15" s="2" customFormat="1" x14ac:dyDescent="0.25">
      <c r="A17" s="2" t="s">
        <v>41</v>
      </c>
      <c r="B17" s="57"/>
      <c r="C17" s="57"/>
      <c r="D17" s="57"/>
      <c r="E17" s="57"/>
      <c r="F17" s="57"/>
      <c r="G17" s="62"/>
      <c r="H17" s="62"/>
      <c r="I17" s="62"/>
      <c r="J17" s="62"/>
      <c r="K17" s="63"/>
      <c r="L17" s="63"/>
      <c r="M17" s="36"/>
      <c r="N17" s="36"/>
      <c r="O17" s="36"/>
    </row>
    <row r="18" spans="1:15" x14ac:dyDescent="0.25">
      <c r="A18" s="5" t="s">
        <v>61</v>
      </c>
      <c r="B18" s="56">
        <v>432256578</v>
      </c>
      <c r="C18" s="56">
        <v>524892895</v>
      </c>
      <c r="D18" s="56">
        <v>722935704</v>
      </c>
      <c r="E18" s="56">
        <v>639828891</v>
      </c>
      <c r="F18" s="56">
        <v>780534857</v>
      </c>
      <c r="G18" s="56">
        <v>1205797271</v>
      </c>
      <c r="H18" s="54">
        <v>1026218294</v>
      </c>
      <c r="I18" s="54">
        <v>1120363646</v>
      </c>
      <c r="J18" s="54"/>
      <c r="K18" s="54"/>
      <c r="L18" s="54"/>
      <c r="M18" s="54"/>
      <c r="N18" s="34"/>
      <c r="O18" s="34"/>
    </row>
    <row r="19" spans="1:15" x14ac:dyDescent="0.25">
      <c r="A19" s="5" t="s">
        <v>28</v>
      </c>
      <c r="B19" s="56">
        <v>20426434</v>
      </c>
      <c r="C19" s="56">
        <v>32905694</v>
      </c>
      <c r="D19" s="56">
        <v>49560950</v>
      </c>
      <c r="E19" s="56">
        <v>70782331</v>
      </c>
      <c r="F19" s="56">
        <v>72366651</v>
      </c>
      <c r="G19" s="56">
        <v>68829688</v>
      </c>
      <c r="H19" s="54">
        <v>65619778</v>
      </c>
      <c r="I19" s="54">
        <v>111832105</v>
      </c>
      <c r="J19" s="54"/>
      <c r="K19" s="54"/>
      <c r="L19" s="54"/>
      <c r="M19" s="54"/>
      <c r="N19" s="34"/>
      <c r="O19" s="34"/>
    </row>
    <row r="20" spans="1:15" x14ac:dyDescent="0.25">
      <c r="A20" s="5" t="s">
        <v>62</v>
      </c>
      <c r="B20" s="56">
        <v>106752169</v>
      </c>
      <c r="C20" s="56">
        <v>105315085</v>
      </c>
      <c r="D20" s="56">
        <v>90918528</v>
      </c>
      <c r="E20" s="56">
        <v>103356883</v>
      </c>
      <c r="F20" s="56">
        <v>105861646</v>
      </c>
      <c r="G20" s="56">
        <v>123215144</v>
      </c>
      <c r="H20" s="54">
        <v>146056454</v>
      </c>
      <c r="I20" s="54">
        <v>143813480</v>
      </c>
      <c r="J20" s="54"/>
      <c r="K20" s="54"/>
      <c r="L20" s="54"/>
      <c r="M20" s="54"/>
      <c r="N20" s="34"/>
      <c r="O20" s="34"/>
    </row>
    <row r="21" spans="1:15" s="2" customFormat="1" x14ac:dyDescent="0.25">
      <c r="B21" s="79">
        <f>SUM(B18:B20)</f>
        <v>559435181</v>
      </c>
      <c r="C21" s="57">
        <f t="shared" ref="C21:H21" si="4">SUM(C18:C20)</f>
        <v>663113674</v>
      </c>
      <c r="D21" s="57">
        <f t="shared" si="4"/>
        <v>863415182</v>
      </c>
      <c r="E21" s="57">
        <f t="shared" si="4"/>
        <v>813968105</v>
      </c>
      <c r="F21" s="57">
        <f t="shared" si="4"/>
        <v>958763154</v>
      </c>
      <c r="G21" s="57">
        <f t="shared" si="4"/>
        <v>1397842103</v>
      </c>
      <c r="H21" s="57">
        <f t="shared" si="4"/>
        <v>1237894526</v>
      </c>
      <c r="I21" s="57">
        <f t="shared" ref="I21" si="5">SUM(I18:I20)</f>
        <v>1376009231</v>
      </c>
      <c r="J21" s="62"/>
      <c r="K21" s="62"/>
      <c r="L21" s="62"/>
      <c r="M21" s="62"/>
      <c r="N21" s="36"/>
      <c r="O21" s="36"/>
    </row>
    <row r="22" spans="1:15" s="5" customFormat="1" x14ac:dyDescent="0.25">
      <c r="A22" s="2" t="s">
        <v>63</v>
      </c>
      <c r="B22" s="79">
        <f t="shared" ref="B22:G22" si="6">(B13-B21)</f>
        <v>653015744</v>
      </c>
      <c r="C22" s="58">
        <f t="shared" si="6"/>
        <v>692614703</v>
      </c>
      <c r="D22" s="58">
        <f t="shared" si="6"/>
        <v>624598205</v>
      </c>
      <c r="E22" s="58">
        <f t="shared" si="6"/>
        <v>821394610</v>
      </c>
      <c r="F22" s="58">
        <f t="shared" si="6"/>
        <v>437597666</v>
      </c>
      <c r="G22" s="58">
        <f t="shared" si="6"/>
        <v>734663182</v>
      </c>
      <c r="H22" s="58">
        <f>H15-H21</f>
        <v>1529829030</v>
      </c>
      <c r="I22" s="58">
        <f>I15-I21</f>
        <v>1304993670</v>
      </c>
      <c r="J22" s="59"/>
      <c r="K22" s="60"/>
      <c r="L22" s="60"/>
      <c r="M22" s="42"/>
      <c r="N22" s="42"/>
      <c r="O22" s="42"/>
    </row>
    <row r="23" spans="1:15" ht="15.75" customHeight="1" x14ac:dyDescent="0.25">
      <c r="A23" s="5" t="s">
        <v>68</v>
      </c>
      <c r="B23" s="80">
        <v>1285645215</v>
      </c>
      <c r="C23" s="61">
        <v>1938218884</v>
      </c>
      <c r="D23" s="56">
        <v>2627517029</v>
      </c>
      <c r="E23" s="56">
        <v>2007019343</v>
      </c>
      <c r="F23" s="56">
        <v>2204299818</v>
      </c>
      <c r="G23" s="56">
        <v>2396135115</v>
      </c>
      <c r="H23" s="54">
        <v>3388465587</v>
      </c>
      <c r="I23" s="54">
        <v>4014795566</v>
      </c>
      <c r="J23" s="54"/>
      <c r="K23" s="52"/>
      <c r="L23" s="52"/>
      <c r="M23" s="34"/>
      <c r="N23" s="34"/>
      <c r="O23" s="34"/>
    </row>
    <row r="24" spans="1:15" s="2" customFormat="1" x14ac:dyDescent="0.25">
      <c r="A24" s="2" t="s">
        <v>20</v>
      </c>
      <c r="B24" s="79">
        <f>SUM(B22:B23)</f>
        <v>1938660959</v>
      </c>
      <c r="C24" s="58">
        <f t="shared" ref="C24:I24" si="7">SUM(C22:C23)</f>
        <v>2630833587</v>
      </c>
      <c r="D24" s="58">
        <f t="shared" si="7"/>
        <v>3252115234</v>
      </c>
      <c r="E24" s="58">
        <f t="shared" si="7"/>
        <v>2828413953</v>
      </c>
      <c r="F24" s="58">
        <f t="shared" si="7"/>
        <v>2641897484</v>
      </c>
      <c r="G24" s="58">
        <f t="shared" si="7"/>
        <v>3130798297</v>
      </c>
      <c r="H24" s="58">
        <f t="shared" si="7"/>
        <v>4918294617</v>
      </c>
      <c r="I24" s="58">
        <f t="shared" si="7"/>
        <v>5319789236</v>
      </c>
      <c r="J24" s="62"/>
      <c r="K24" s="63"/>
      <c r="L24" s="63"/>
      <c r="M24" s="36"/>
      <c r="N24" s="36"/>
      <c r="O24" s="36"/>
    </row>
    <row r="25" spans="1:15" s="5" customFormat="1" ht="30" x14ac:dyDescent="0.25">
      <c r="A25" s="21" t="s">
        <v>29</v>
      </c>
      <c r="B25" s="56">
        <v>96933048</v>
      </c>
      <c r="C25" s="56">
        <v>131541680</v>
      </c>
      <c r="D25" s="56">
        <v>162605762</v>
      </c>
      <c r="E25" s="56">
        <v>141420698</v>
      </c>
      <c r="F25" s="56">
        <v>132094874</v>
      </c>
      <c r="G25" s="56">
        <v>156539915</v>
      </c>
      <c r="H25" s="59">
        <v>245914731</v>
      </c>
      <c r="I25" s="59">
        <v>265989462</v>
      </c>
      <c r="J25" s="59"/>
      <c r="K25" s="59"/>
      <c r="L25" s="59"/>
      <c r="M25" s="59"/>
      <c r="N25" s="42"/>
      <c r="O25" s="42"/>
    </row>
    <row r="26" spans="1:15" x14ac:dyDescent="0.25">
      <c r="A26" s="2"/>
      <c r="B26" s="57"/>
      <c r="C26" s="57"/>
      <c r="D26" s="57"/>
      <c r="E26" s="54"/>
      <c r="F26" s="54"/>
      <c r="G26" s="54"/>
      <c r="H26" s="54"/>
      <c r="I26" s="54"/>
      <c r="J26" s="54"/>
      <c r="K26" s="52"/>
      <c r="L26" s="52"/>
      <c r="M26" s="34"/>
      <c r="N26" s="34"/>
      <c r="O26" s="34"/>
    </row>
    <row r="27" spans="1:15" x14ac:dyDescent="0.25">
      <c r="A27" s="2" t="s">
        <v>64</v>
      </c>
      <c r="B27" s="58">
        <f>B24-B25</f>
        <v>1841727911</v>
      </c>
      <c r="C27" s="58">
        <f t="shared" ref="C27:I27" si="8">C24-C25</f>
        <v>2499291907</v>
      </c>
      <c r="D27" s="58">
        <f t="shared" si="8"/>
        <v>3089509472</v>
      </c>
      <c r="E27" s="58">
        <f t="shared" si="8"/>
        <v>2686993255</v>
      </c>
      <c r="F27" s="58">
        <f t="shared" si="8"/>
        <v>2509802610</v>
      </c>
      <c r="G27" s="58">
        <f t="shared" si="8"/>
        <v>2974258382</v>
      </c>
      <c r="H27" s="58">
        <f t="shared" si="8"/>
        <v>4672379886</v>
      </c>
      <c r="I27" s="58">
        <f t="shared" si="8"/>
        <v>5053799774</v>
      </c>
      <c r="J27" s="54"/>
      <c r="K27" s="52"/>
      <c r="L27" s="52"/>
      <c r="M27" s="34"/>
      <c r="N27" s="34"/>
      <c r="O27" s="34"/>
    </row>
    <row r="28" spans="1:15" x14ac:dyDescent="0.25">
      <c r="A28" s="5" t="s">
        <v>21</v>
      </c>
      <c r="B28" s="56"/>
      <c r="C28" s="56"/>
      <c r="D28" s="56"/>
      <c r="E28" s="59"/>
      <c r="F28" s="59"/>
      <c r="G28" s="62"/>
      <c r="H28" s="54"/>
      <c r="I28" s="54"/>
      <c r="J28" s="54"/>
      <c r="K28" s="52"/>
      <c r="L28" s="52"/>
      <c r="M28" s="34"/>
      <c r="N28" s="34"/>
      <c r="O28" s="34"/>
    </row>
    <row r="29" spans="1:15" x14ac:dyDescent="0.25">
      <c r="A29" s="5" t="s">
        <v>65</v>
      </c>
      <c r="B29" s="56">
        <v>-455827000</v>
      </c>
      <c r="C29" s="56">
        <v>-618600000</v>
      </c>
      <c r="D29" s="56">
        <v>-698373877</v>
      </c>
      <c r="E29" s="59">
        <v>-678533851</v>
      </c>
      <c r="F29" s="59">
        <v>-639585324</v>
      </c>
      <c r="G29" s="59">
        <v>-736331896</v>
      </c>
      <c r="H29" s="54">
        <v>-1163871947</v>
      </c>
      <c r="I29" s="54">
        <v>-1243063004</v>
      </c>
      <c r="J29" s="54"/>
      <c r="K29" s="52"/>
      <c r="L29" s="52"/>
      <c r="M29" s="34"/>
      <c r="N29" s="34"/>
      <c r="O29" s="34"/>
    </row>
    <row r="30" spans="1:15" x14ac:dyDescent="0.25">
      <c r="A30" s="5" t="s">
        <v>66</v>
      </c>
      <c r="B30" s="56">
        <v>6197634</v>
      </c>
      <c r="C30" s="56">
        <v>-16314244</v>
      </c>
      <c r="D30" s="56">
        <v>-31306056</v>
      </c>
      <c r="E30" s="59">
        <v>26320316</v>
      </c>
      <c r="F30" s="59">
        <v>-19993113</v>
      </c>
      <c r="G30" s="59">
        <v>-43117567</v>
      </c>
      <c r="H30" s="54">
        <v>95592747</v>
      </c>
      <c r="I30" s="54">
        <v>-11599636</v>
      </c>
      <c r="J30" s="54"/>
      <c r="K30" s="52"/>
      <c r="L30" s="52"/>
      <c r="M30" s="34"/>
      <c r="N30" s="34"/>
      <c r="O30" s="34"/>
    </row>
    <row r="31" spans="1:15" x14ac:dyDescent="0.25">
      <c r="A31" s="2"/>
      <c r="B31" s="56">
        <f>SUM(B29:B30)</f>
        <v>-449629366</v>
      </c>
      <c r="C31" s="56">
        <f t="shared" ref="C31:I31" si="9">SUM(C29:C30)</f>
        <v>-634914244</v>
      </c>
      <c r="D31" s="56">
        <f t="shared" si="9"/>
        <v>-729679933</v>
      </c>
      <c r="E31" s="56">
        <f t="shared" si="9"/>
        <v>-652213535</v>
      </c>
      <c r="F31" s="56">
        <f t="shared" si="9"/>
        <v>-659578437</v>
      </c>
      <c r="G31" s="56">
        <f t="shared" si="9"/>
        <v>-779449463</v>
      </c>
      <c r="H31" s="56">
        <f t="shared" si="9"/>
        <v>-1068279200</v>
      </c>
      <c r="I31" s="56">
        <f t="shared" si="9"/>
        <v>-1254662640</v>
      </c>
      <c r="J31" s="54"/>
      <c r="K31" s="52"/>
      <c r="L31" s="52"/>
      <c r="M31" s="34"/>
      <c r="N31" s="34"/>
      <c r="O31" s="34"/>
    </row>
    <row r="32" spans="1:15" ht="15.75" thickBot="1" x14ac:dyDescent="0.3">
      <c r="A32" s="2" t="s">
        <v>67</v>
      </c>
      <c r="B32" s="81">
        <f>SUM(B27,B31)</f>
        <v>1392098545</v>
      </c>
      <c r="C32" s="64">
        <f t="shared" ref="C32:I32" si="10">SUM(C27,C31)</f>
        <v>1864377663</v>
      </c>
      <c r="D32" s="64">
        <f t="shared" si="10"/>
        <v>2359829539</v>
      </c>
      <c r="E32" s="64">
        <f t="shared" si="10"/>
        <v>2034779720</v>
      </c>
      <c r="F32" s="64">
        <f t="shared" si="10"/>
        <v>1850224173</v>
      </c>
      <c r="G32" s="64">
        <f>SUM(G27,G31)</f>
        <v>2194808919</v>
      </c>
      <c r="H32" s="64">
        <f t="shared" si="10"/>
        <v>3604100686</v>
      </c>
      <c r="I32" s="64">
        <f t="shared" si="10"/>
        <v>3799137134</v>
      </c>
      <c r="J32" s="54"/>
      <c r="K32" s="52"/>
      <c r="L32" s="52"/>
      <c r="M32" s="34"/>
      <c r="N32" s="34"/>
      <c r="O32" s="34"/>
    </row>
    <row r="33" spans="1:15" x14ac:dyDescent="0.25">
      <c r="A33" s="2"/>
      <c r="B33" s="56"/>
      <c r="C33" s="56"/>
      <c r="D33" s="56"/>
      <c r="E33" s="56"/>
      <c r="F33" s="56"/>
      <c r="G33" s="56"/>
      <c r="H33" s="54"/>
      <c r="I33" s="54"/>
      <c r="J33" s="54"/>
      <c r="K33" s="52"/>
      <c r="L33" s="52"/>
      <c r="M33" s="34"/>
      <c r="N33" s="34"/>
      <c r="O33" s="34"/>
    </row>
    <row r="34" spans="1:15" s="47" customFormat="1" x14ac:dyDescent="0.25">
      <c r="A34" s="49" t="s">
        <v>22</v>
      </c>
      <c r="B34" s="65">
        <v>22.07</v>
      </c>
      <c r="C34" s="66">
        <f>C32/('1'!B26/10)</f>
        <v>29.563732505589648</v>
      </c>
      <c r="D34" s="66">
        <f>D32/('1'!C26/10)</f>
        <v>28.784762722015468</v>
      </c>
      <c r="E34" s="66">
        <f>E32/('1'!D26/10)</f>
        <v>20.683221133770584</v>
      </c>
      <c r="F34" s="66">
        <f>F32/('1'!E26/10)</f>
        <v>17.097493221619096</v>
      </c>
      <c r="G34" s="66">
        <f>G32/('1'!F26/10)</f>
        <v>20.281721081671133</v>
      </c>
      <c r="H34" s="66">
        <f>H32/('1'!G26/10)</f>
        <v>33.304660023441244</v>
      </c>
      <c r="I34" s="66">
        <f>I32/('1'!H26/10)</f>
        <v>35.10694668486876</v>
      </c>
      <c r="J34" s="67"/>
      <c r="K34" s="68"/>
      <c r="L34" s="68"/>
    </row>
    <row r="35" spans="1:15" s="47" customFormat="1" x14ac:dyDescent="0.25">
      <c r="A35" s="49" t="s">
        <v>30</v>
      </c>
      <c r="B35" s="65">
        <v>16.98</v>
      </c>
      <c r="C35" s="66">
        <v>18.95</v>
      </c>
      <c r="D35" s="66">
        <v>21.81</v>
      </c>
      <c r="E35" s="69" t="s">
        <v>14</v>
      </c>
      <c r="F35" s="69" t="s">
        <v>14</v>
      </c>
      <c r="G35" s="69" t="s">
        <v>14</v>
      </c>
      <c r="H35" s="67"/>
      <c r="I35" s="67"/>
      <c r="J35" s="67"/>
      <c r="K35" s="68"/>
      <c r="L35" s="68"/>
    </row>
    <row r="36" spans="1:15" x14ac:dyDescent="0.25">
      <c r="B36" s="27"/>
      <c r="C36" s="29"/>
      <c r="D36" s="30"/>
      <c r="E36" s="31"/>
      <c r="F36" s="31"/>
      <c r="G36" s="31"/>
      <c r="H36" s="26"/>
      <c r="I36" s="26"/>
      <c r="J36" s="26"/>
      <c r="K36" s="6"/>
      <c r="L36" s="6"/>
    </row>
    <row r="37" spans="1:15" x14ac:dyDescent="0.25">
      <c r="B37" s="28"/>
      <c r="C37" s="28"/>
      <c r="D37" s="28"/>
      <c r="E37" s="26"/>
      <c r="F37" s="26"/>
      <c r="G37" s="26"/>
      <c r="H37" s="26"/>
      <c r="I37" s="26"/>
      <c r="J37" s="26"/>
      <c r="K37" s="6"/>
      <c r="L37" s="6"/>
    </row>
    <row r="38" spans="1:15" x14ac:dyDescent="0.25">
      <c r="B38" s="28"/>
      <c r="C38" s="28"/>
      <c r="D38" s="28"/>
      <c r="E38" s="26"/>
      <c r="F38" s="26"/>
      <c r="G38" s="26"/>
      <c r="H38" s="26"/>
      <c r="I38" s="26"/>
      <c r="J38" s="26"/>
      <c r="K38" s="6"/>
      <c r="L38" s="6"/>
    </row>
    <row r="39" spans="1:15" x14ac:dyDescent="0.25">
      <c r="B39" s="28"/>
      <c r="C39" s="28"/>
      <c r="D39" s="28"/>
      <c r="E39" s="26"/>
      <c r="F39" s="26"/>
      <c r="G39" s="26"/>
      <c r="H39" s="26"/>
      <c r="I39" s="26"/>
      <c r="J39" s="26"/>
      <c r="K39" s="6"/>
      <c r="L39" s="6"/>
    </row>
    <row r="40" spans="1:15" x14ac:dyDescent="0.25">
      <c r="B40" s="28"/>
      <c r="C40" s="28"/>
      <c r="D40" s="28"/>
      <c r="E40" s="26"/>
      <c r="F40" s="26"/>
      <c r="G40" s="26"/>
      <c r="H40" s="26"/>
      <c r="I40" s="26"/>
      <c r="J40" s="26"/>
      <c r="K40" s="6"/>
      <c r="L40" s="6"/>
    </row>
    <row r="41" spans="1:15" x14ac:dyDescent="0.25">
      <c r="B41" s="28"/>
      <c r="C41" s="28"/>
      <c r="D41" s="28"/>
      <c r="E41" s="26"/>
      <c r="F41" s="26"/>
      <c r="G41" s="26"/>
      <c r="H41" s="26"/>
      <c r="I41" s="26"/>
      <c r="J41" s="26"/>
      <c r="K41" s="6"/>
      <c r="L41" s="6"/>
    </row>
    <row r="42" spans="1:15" x14ac:dyDescent="0.25">
      <c r="B42" s="28"/>
      <c r="C42" s="28"/>
      <c r="D42" s="28"/>
      <c r="E42" s="26"/>
      <c r="F42" s="26"/>
      <c r="G42" s="26"/>
      <c r="H42" s="26"/>
      <c r="I42" s="26"/>
      <c r="J42" s="26"/>
      <c r="K42" s="6"/>
      <c r="L42" s="6"/>
    </row>
    <row r="43" spans="1:15" x14ac:dyDescent="0.25">
      <c r="B43" s="28"/>
      <c r="C43" s="28"/>
      <c r="D43" s="28"/>
      <c r="E43" s="26"/>
      <c r="F43" s="26"/>
      <c r="G43" s="26"/>
      <c r="H43" s="26"/>
      <c r="I43" s="26"/>
      <c r="J43" s="26"/>
      <c r="K43" s="6"/>
      <c r="L43" s="6"/>
    </row>
    <row r="44" spans="1:15" x14ac:dyDescent="0.25">
      <c r="B44" s="28"/>
      <c r="C44" s="28"/>
      <c r="D44" s="28"/>
      <c r="E44" s="26"/>
      <c r="F44" s="26"/>
      <c r="G44" s="26"/>
      <c r="H44" s="26"/>
      <c r="I44" s="26"/>
      <c r="J44" s="26"/>
      <c r="K44" s="6"/>
      <c r="L44" s="6"/>
    </row>
    <row r="45" spans="1:15" x14ac:dyDescent="0.25">
      <c r="B45" s="28"/>
      <c r="C45" s="28"/>
      <c r="D45" s="28"/>
      <c r="E45" s="26"/>
      <c r="F45" s="26"/>
      <c r="G45" s="26"/>
      <c r="H45" s="26"/>
      <c r="I45" s="26"/>
      <c r="J45" s="26"/>
      <c r="K45" s="6"/>
      <c r="L45" s="6"/>
    </row>
    <row r="46" spans="1:15" x14ac:dyDescent="0.25">
      <c r="B46" s="28"/>
      <c r="C46" s="28"/>
      <c r="D46" s="28"/>
      <c r="E46" s="26"/>
      <c r="F46" s="26"/>
      <c r="G46" s="26"/>
      <c r="H46" s="26"/>
      <c r="I46" s="26"/>
      <c r="J46" s="26"/>
      <c r="K46" s="6"/>
      <c r="L46" s="6"/>
    </row>
    <row r="47" spans="1:15" x14ac:dyDescent="0.25">
      <c r="B47" s="28"/>
      <c r="C47" s="28"/>
      <c r="D47" s="28"/>
      <c r="E47" s="26"/>
      <c r="F47" s="26"/>
      <c r="G47" s="26"/>
      <c r="H47" s="26"/>
      <c r="I47" s="26"/>
      <c r="J47" s="26"/>
      <c r="K47" s="6"/>
      <c r="L47" s="6"/>
    </row>
    <row r="48" spans="1:15" x14ac:dyDescent="0.25">
      <c r="B48" s="28"/>
      <c r="C48" s="28"/>
      <c r="D48" s="28"/>
      <c r="E48" s="26"/>
      <c r="F48" s="26"/>
      <c r="G48" s="26"/>
      <c r="H48" s="26"/>
      <c r="I48" s="26"/>
      <c r="J48" s="26"/>
      <c r="K48" s="6"/>
      <c r="L48" s="6"/>
    </row>
    <row r="49" spans="1:12" x14ac:dyDescent="0.25">
      <c r="B49" s="28"/>
      <c r="C49" s="28"/>
      <c r="D49" s="28"/>
      <c r="E49" s="26"/>
      <c r="F49" s="26"/>
      <c r="G49" s="26"/>
      <c r="H49" s="26"/>
      <c r="I49" s="26"/>
      <c r="J49" s="26"/>
      <c r="K49" s="6"/>
      <c r="L49" s="6"/>
    </row>
    <row r="50" spans="1:12" x14ac:dyDescent="0.25">
      <c r="B50" s="28"/>
      <c r="C50" s="28"/>
      <c r="D50" s="28"/>
      <c r="E50" s="26"/>
      <c r="F50" s="26"/>
      <c r="G50" s="26"/>
      <c r="H50" s="26"/>
      <c r="I50" s="26"/>
      <c r="J50" s="26"/>
      <c r="K50" s="6"/>
      <c r="L50" s="6"/>
    </row>
    <row r="51" spans="1:12" x14ac:dyDescent="0.25">
      <c r="B51" s="28"/>
      <c r="C51" s="28"/>
      <c r="D51" s="28"/>
      <c r="E51" s="26"/>
      <c r="F51" s="26"/>
      <c r="G51" s="26"/>
      <c r="H51" s="26"/>
      <c r="I51" s="26"/>
      <c r="J51" s="26"/>
      <c r="K51" s="6"/>
      <c r="L51" s="6"/>
    </row>
    <row r="52" spans="1:12" x14ac:dyDescent="0.25">
      <c r="B52" s="28"/>
      <c r="C52" s="28"/>
      <c r="D52" s="28"/>
      <c r="E52" s="26"/>
      <c r="F52" s="26"/>
      <c r="G52" s="26"/>
      <c r="H52" s="26"/>
      <c r="I52" s="26"/>
      <c r="J52" s="26"/>
      <c r="K52" s="6"/>
      <c r="L52" s="6"/>
    </row>
    <row r="53" spans="1:12" x14ac:dyDescent="0.25">
      <c r="B53" s="28"/>
      <c r="C53" s="28"/>
      <c r="D53" s="28"/>
      <c r="E53" s="26"/>
      <c r="F53" s="26"/>
      <c r="G53" s="26"/>
      <c r="H53" s="26"/>
      <c r="I53" s="26"/>
      <c r="J53" s="26"/>
      <c r="K53" s="6"/>
      <c r="L53" s="6"/>
    </row>
    <row r="54" spans="1:12" x14ac:dyDescent="0.25">
      <c r="B54" s="28"/>
      <c r="C54" s="28"/>
      <c r="D54" s="28"/>
      <c r="E54" s="26"/>
      <c r="F54" s="26"/>
      <c r="G54" s="26"/>
      <c r="H54" s="26"/>
      <c r="I54" s="26"/>
      <c r="J54" s="26"/>
      <c r="K54" s="6"/>
      <c r="L54" s="6"/>
    </row>
    <row r="55" spans="1:12" x14ac:dyDescent="0.25">
      <c r="B55" s="24"/>
      <c r="C55" s="24"/>
      <c r="D55" s="24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B56" s="24"/>
      <c r="C56" s="24"/>
      <c r="D56" s="24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B57" s="24"/>
      <c r="C57" s="24"/>
      <c r="D57" s="24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A5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35"/>
  <sheetViews>
    <sheetView tabSelected="1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D38" sqref="D38"/>
    </sheetView>
  </sheetViews>
  <sheetFormatPr defaultRowHeight="15" x14ac:dyDescent="0.25"/>
  <cols>
    <col min="1" max="1" width="49.28515625" customWidth="1"/>
    <col min="2" max="2" width="15.7109375" style="10" bestFit="1" customWidth="1"/>
    <col min="3" max="9" width="17" bestFit="1" customWidth="1"/>
  </cols>
  <sheetData>
    <row r="2" spans="1:38" ht="15.75" x14ac:dyDescent="0.25">
      <c r="A2" s="3" t="s">
        <v>55</v>
      </c>
      <c r="B2" s="14"/>
      <c r="C2" s="3"/>
    </row>
    <row r="3" spans="1:38" ht="15.75" x14ac:dyDescent="0.25">
      <c r="A3" s="3" t="s">
        <v>19</v>
      </c>
      <c r="B3" s="14"/>
      <c r="C3" s="3"/>
    </row>
    <row r="4" spans="1:38" ht="15.75" x14ac:dyDescent="0.25">
      <c r="A4" s="3" t="s">
        <v>1</v>
      </c>
      <c r="B4" s="14"/>
      <c r="C4" s="3"/>
    </row>
    <row r="5" spans="1:38" ht="15.75" x14ac:dyDescent="0.25">
      <c r="A5" s="3"/>
      <c r="B5" s="11">
        <v>41090</v>
      </c>
      <c r="C5" s="8">
        <v>41455</v>
      </c>
      <c r="D5" s="8">
        <v>41820</v>
      </c>
      <c r="E5" s="8">
        <v>42185</v>
      </c>
      <c r="F5" s="8">
        <v>42551</v>
      </c>
      <c r="G5" s="8">
        <v>42916</v>
      </c>
      <c r="H5" s="8">
        <v>43281</v>
      </c>
      <c r="I5" s="8">
        <v>43646</v>
      </c>
    </row>
    <row r="6" spans="1:38" x14ac:dyDescent="0.25">
      <c r="A6" s="2" t="s">
        <v>11</v>
      </c>
      <c r="B6" s="35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</row>
    <row r="7" spans="1:38" x14ac:dyDescent="0.25">
      <c r="A7" t="s">
        <v>69</v>
      </c>
      <c r="B7" s="35">
        <v>227313936</v>
      </c>
      <c r="C7" s="35">
        <v>137991879088</v>
      </c>
      <c r="D7" s="34">
        <v>151047211584</v>
      </c>
      <c r="E7" s="34">
        <v>138094826603</v>
      </c>
      <c r="F7" s="34">
        <v>135574847051</v>
      </c>
      <c r="G7" s="34">
        <v>152964511866</v>
      </c>
      <c r="H7" s="34">
        <v>195358621354</v>
      </c>
      <c r="I7" s="34">
        <v>189309689278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</row>
    <row r="8" spans="1:38" ht="15.75" x14ac:dyDescent="0.25">
      <c r="A8" s="9" t="s">
        <v>70</v>
      </c>
      <c r="B8" s="35">
        <v>2969920050</v>
      </c>
      <c r="C8" s="35">
        <v>298132607</v>
      </c>
      <c r="D8" s="34">
        <v>441424264</v>
      </c>
      <c r="E8" s="45" t="s">
        <v>14</v>
      </c>
      <c r="F8" s="45" t="s">
        <v>14</v>
      </c>
      <c r="G8" s="45" t="s">
        <v>14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15.75" x14ac:dyDescent="0.25">
      <c r="A9" s="9" t="s">
        <v>78</v>
      </c>
      <c r="B9" s="70" t="s">
        <v>14</v>
      </c>
      <c r="C9" s="35">
        <v>-135936772221</v>
      </c>
      <c r="D9" s="34">
        <v>-148273910194</v>
      </c>
      <c r="E9" s="34">
        <v>-135552150894</v>
      </c>
      <c r="F9" s="34">
        <v>-125075645378</v>
      </c>
      <c r="G9" s="34">
        <v>-148511797747</v>
      </c>
      <c r="H9" s="34">
        <v>-185449638822</v>
      </c>
      <c r="I9" s="34">
        <v>-200234417704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1:38" ht="15.75" x14ac:dyDescent="0.25">
      <c r="A10" s="9" t="s">
        <v>71</v>
      </c>
      <c r="B10" s="35">
        <v>-487619475</v>
      </c>
      <c r="C10" s="35">
        <v>571586407</v>
      </c>
      <c r="D10" s="34">
        <v>-1362167577</v>
      </c>
      <c r="E10" s="34">
        <v>-639190991</v>
      </c>
      <c r="F10" s="70" t="s">
        <v>14</v>
      </c>
      <c r="G10" s="70" t="s">
        <v>14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ht="15.75" x14ac:dyDescent="0.25">
      <c r="A11" s="9" t="s">
        <v>79</v>
      </c>
      <c r="B11" s="70" t="s">
        <v>14</v>
      </c>
      <c r="C11" s="35">
        <v>1645267759</v>
      </c>
      <c r="D11" s="34">
        <v>2186092765</v>
      </c>
      <c r="E11" s="34">
        <v>2007019343</v>
      </c>
      <c r="F11" s="34">
        <v>2204299818</v>
      </c>
      <c r="G11" s="34">
        <v>2396135115</v>
      </c>
      <c r="H11" s="34">
        <v>3388465587</v>
      </c>
      <c r="I11" s="34">
        <v>4014795566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15.75" x14ac:dyDescent="0.25">
      <c r="A12" s="9" t="s">
        <v>72</v>
      </c>
      <c r="B12" s="35">
        <v>-126874234</v>
      </c>
      <c r="C12" s="35">
        <v>-138220779</v>
      </c>
      <c r="D12" s="34">
        <v>-140479478</v>
      </c>
      <c r="E12" s="70" t="s">
        <v>14</v>
      </c>
      <c r="F12" s="34">
        <v>-178228297</v>
      </c>
      <c r="G12" s="34">
        <v>-192044832</v>
      </c>
      <c r="H12" s="34">
        <v>-211676232</v>
      </c>
      <c r="I12" s="34">
        <v>-255645585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x14ac:dyDescent="0.25">
      <c r="A13" t="s">
        <v>31</v>
      </c>
      <c r="B13" s="34">
        <v>-430549908</v>
      </c>
      <c r="C13" s="34">
        <v>-640743228</v>
      </c>
      <c r="D13" s="34">
        <v>-718121395</v>
      </c>
      <c r="E13" s="34">
        <v>-174139214</v>
      </c>
      <c r="F13" s="34">
        <v>-669768853</v>
      </c>
      <c r="G13" s="45">
        <v>-771133277</v>
      </c>
      <c r="H13" s="52">
        <v>-990259338</v>
      </c>
      <c r="I13" s="52">
        <v>-1170149586</v>
      </c>
      <c r="J13" s="52"/>
      <c r="K13" s="52"/>
      <c r="L13" s="52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15.75" x14ac:dyDescent="0.25">
      <c r="A14" s="9" t="s">
        <v>82</v>
      </c>
      <c r="B14" s="70" t="s">
        <v>14</v>
      </c>
      <c r="C14" s="70" t="s">
        <v>14</v>
      </c>
      <c r="D14" s="70" t="s">
        <v>14</v>
      </c>
      <c r="E14" s="34">
        <v>-600612579</v>
      </c>
      <c r="F14" s="70" t="s">
        <v>14</v>
      </c>
      <c r="G14" s="70" t="s">
        <v>14</v>
      </c>
      <c r="H14" s="52"/>
      <c r="I14" s="52"/>
      <c r="J14" s="52"/>
      <c r="K14" s="52"/>
      <c r="L14" s="52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x14ac:dyDescent="0.25">
      <c r="A15" s="18" t="s">
        <v>73</v>
      </c>
      <c r="B15" s="71">
        <f t="shared" ref="B15:I15" si="0">SUM(B7:B14)</f>
        <v>2152190369</v>
      </c>
      <c r="C15" s="71">
        <f t="shared" si="0"/>
        <v>3791129633</v>
      </c>
      <c r="D15" s="71">
        <f t="shared" si="0"/>
        <v>3180049969</v>
      </c>
      <c r="E15" s="71">
        <f t="shared" si="0"/>
        <v>3135752268</v>
      </c>
      <c r="F15" s="71">
        <f t="shared" si="0"/>
        <v>11855504341</v>
      </c>
      <c r="G15" s="71">
        <f t="shared" si="0"/>
        <v>5885671125</v>
      </c>
      <c r="H15" s="71">
        <f t="shared" si="0"/>
        <v>12095512549</v>
      </c>
      <c r="I15" s="71">
        <f t="shared" si="0"/>
        <v>-8335728031</v>
      </c>
      <c r="J15" s="52"/>
      <c r="K15" s="52"/>
      <c r="L15" s="52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x14ac:dyDescent="0.25">
      <c r="B16" s="35"/>
      <c r="C16" s="35"/>
      <c r="D16" s="34"/>
      <c r="E16" s="34"/>
      <c r="F16" s="34"/>
      <c r="G16" s="34"/>
      <c r="H16" s="52"/>
      <c r="I16" s="52"/>
      <c r="J16" s="52"/>
      <c r="K16" s="52"/>
      <c r="L16" s="52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x14ac:dyDescent="0.25">
      <c r="A17" s="2" t="s">
        <v>12</v>
      </c>
      <c r="B17" s="35"/>
      <c r="C17" s="35"/>
      <c r="D17" s="34"/>
      <c r="E17" s="34"/>
      <c r="F17" s="34"/>
      <c r="G17" s="34"/>
      <c r="H17" s="52"/>
      <c r="I17" s="52"/>
      <c r="J17" s="52"/>
      <c r="K17" s="52"/>
      <c r="L17" s="52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x14ac:dyDescent="0.25">
      <c r="A18" t="s">
        <v>74</v>
      </c>
      <c r="B18" s="35">
        <v>-249465617</v>
      </c>
      <c r="C18" s="35">
        <v>-255736259</v>
      </c>
      <c r="D18" s="34">
        <v>-269421729</v>
      </c>
      <c r="E18" s="41">
        <v>-180146338</v>
      </c>
      <c r="F18" s="41">
        <v>-210551860</v>
      </c>
      <c r="G18" s="41">
        <v>-240889185</v>
      </c>
      <c r="H18" s="52">
        <v>-277166613</v>
      </c>
      <c r="I18" s="52">
        <v>-271354230</v>
      </c>
      <c r="J18" s="52"/>
      <c r="K18" s="52"/>
      <c r="L18" s="52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x14ac:dyDescent="0.25">
      <c r="A19" s="17" t="s">
        <v>83</v>
      </c>
      <c r="B19" s="41"/>
      <c r="C19" s="45"/>
      <c r="D19" s="41"/>
      <c r="E19" s="41">
        <v>-359555414</v>
      </c>
      <c r="F19" s="41">
        <v>-3393120321</v>
      </c>
      <c r="G19" s="41">
        <v>-3267602677</v>
      </c>
      <c r="H19" s="34">
        <v>-6283746722</v>
      </c>
      <c r="I19" s="34">
        <v>2911895908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x14ac:dyDescent="0.25">
      <c r="A20" s="18" t="s">
        <v>17</v>
      </c>
      <c r="B20" s="72">
        <f t="shared" ref="B20:I20" si="1">SUM(B18:B19)</f>
        <v>-249465617</v>
      </c>
      <c r="C20" s="72">
        <f t="shared" si="1"/>
        <v>-255736259</v>
      </c>
      <c r="D20" s="72">
        <f t="shared" si="1"/>
        <v>-269421729</v>
      </c>
      <c r="E20" s="72">
        <f t="shared" si="1"/>
        <v>-539701752</v>
      </c>
      <c r="F20" s="72">
        <f t="shared" si="1"/>
        <v>-3603672181</v>
      </c>
      <c r="G20" s="72">
        <f t="shared" si="1"/>
        <v>-3508491862</v>
      </c>
      <c r="H20" s="72">
        <f t="shared" si="1"/>
        <v>-6560913335</v>
      </c>
      <c r="I20" s="72">
        <f t="shared" si="1"/>
        <v>2640541678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spans="1:38" x14ac:dyDescent="0.25">
      <c r="B21" s="35"/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spans="1:38" x14ac:dyDescent="0.25">
      <c r="A22" s="2" t="s">
        <v>13</v>
      </c>
      <c r="B22" s="35"/>
      <c r="C22" s="35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 spans="1:38" x14ac:dyDescent="0.25">
      <c r="A23" t="s">
        <v>75</v>
      </c>
      <c r="B23" s="35">
        <v>-199885233</v>
      </c>
      <c r="C23" s="35">
        <v>-276765586</v>
      </c>
      <c r="D23" s="34">
        <v>-561893994</v>
      </c>
      <c r="E23" s="34">
        <v>-899653847</v>
      </c>
      <c r="F23" s="34">
        <v>-1122089965</v>
      </c>
      <c r="G23" s="34">
        <v>-1156159441</v>
      </c>
      <c r="H23" s="34">
        <v>-1187505142</v>
      </c>
      <c r="I23" s="34">
        <v>-1511337647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x14ac:dyDescent="0.25">
      <c r="A24" t="s">
        <v>76</v>
      </c>
      <c r="B24" s="35">
        <v>998409968</v>
      </c>
      <c r="C24" s="70" t="s">
        <v>14</v>
      </c>
      <c r="D24" s="70" t="s">
        <v>14</v>
      </c>
      <c r="E24" s="70" t="s">
        <v>14</v>
      </c>
      <c r="F24" s="70" t="s">
        <v>14</v>
      </c>
      <c r="G24" s="70" t="s">
        <v>14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spans="1:38" s="20" customFormat="1" x14ac:dyDescent="0.25">
      <c r="A25" s="19" t="s">
        <v>77</v>
      </c>
      <c r="B25" s="72">
        <f t="shared" ref="B25:I25" si="2">SUM(B23:B24)</f>
        <v>798524735</v>
      </c>
      <c r="C25" s="72">
        <f t="shared" si="2"/>
        <v>-276765586</v>
      </c>
      <c r="D25" s="72">
        <f t="shared" si="2"/>
        <v>-561893994</v>
      </c>
      <c r="E25" s="72">
        <f t="shared" si="2"/>
        <v>-899653847</v>
      </c>
      <c r="F25" s="72">
        <f t="shared" si="2"/>
        <v>-1122089965</v>
      </c>
      <c r="G25" s="72">
        <f t="shared" si="2"/>
        <v>-1156159441</v>
      </c>
      <c r="H25" s="72">
        <f t="shared" si="2"/>
        <v>-1187505142</v>
      </c>
      <c r="I25" s="72">
        <f t="shared" si="2"/>
        <v>-1511337647</v>
      </c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</row>
    <row r="26" spans="1:38" x14ac:dyDescent="0.25">
      <c r="B26" s="35"/>
      <c r="C26" s="35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spans="1:38" x14ac:dyDescent="0.25">
      <c r="A27" s="16" t="s">
        <v>18</v>
      </c>
      <c r="B27" s="71">
        <f t="shared" ref="B27:I27" si="3">SUM(B15,B20,B25)</f>
        <v>2701249487</v>
      </c>
      <c r="C27" s="71">
        <f t="shared" si="3"/>
        <v>3258627788</v>
      </c>
      <c r="D27" s="71">
        <f t="shared" si="3"/>
        <v>2348734246</v>
      </c>
      <c r="E27" s="74">
        <f t="shared" si="3"/>
        <v>1696396669</v>
      </c>
      <c r="F27" s="74">
        <f t="shared" si="3"/>
        <v>7129742195</v>
      </c>
      <c r="G27" s="74">
        <f t="shared" si="3"/>
        <v>1221019822</v>
      </c>
      <c r="H27" s="74">
        <f t="shared" si="3"/>
        <v>4347094072</v>
      </c>
      <c r="I27" s="74">
        <f t="shared" si="3"/>
        <v>-7206524000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spans="1:38" x14ac:dyDescent="0.25">
      <c r="B28" s="35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1:38" x14ac:dyDescent="0.25">
      <c r="A29" s="16" t="s">
        <v>42</v>
      </c>
      <c r="B29" s="75">
        <v>7809283467</v>
      </c>
      <c r="C29" s="75">
        <v>10510532954</v>
      </c>
      <c r="D29" s="75">
        <v>13769160742</v>
      </c>
      <c r="E29" s="75">
        <v>15503672934</v>
      </c>
      <c r="F29" s="75">
        <v>17200069603</v>
      </c>
      <c r="G29" s="75">
        <v>24329811798</v>
      </c>
      <c r="H29" s="75">
        <v>25550831620</v>
      </c>
      <c r="I29" s="75">
        <v>29897925691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 spans="1:38" x14ac:dyDescent="0.25">
      <c r="B30" s="35"/>
      <c r="C30" s="35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spans="1:38" ht="15.75" thickBot="1" x14ac:dyDescent="0.3">
      <c r="A31" s="16" t="s">
        <v>43</v>
      </c>
      <c r="B31" s="76">
        <f t="shared" ref="B31" si="4">B27+B29</f>
        <v>10510532954</v>
      </c>
      <c r="C31" s="76">
        <f t="shared" ref="C31:I31" si="5">C27+C29</f>
        <v>13769160742</v>
      </c>
      <c r="D31" s="76">
        <f t="shared" si="5"/>
        <v>16117894988</v>
      </c>
      <c r="E31" s="76">
        <f t="shared" si="5"/>
        <v>17200069603</v>
      </c>
      <c r="F31" s="76">
        <f t="shared" si="5"/>
        <v>24329811798</v>
      </c>
      <c r="G31" s="76">
        <f t="shared" si="5"/>
        <v>25550831620</v>
      </c>
      <c r="H31" s="76">
        <f t="shared" si="5"/>
        <v>29897925692</v>
      </c>
      <c r="I31" s="76">
        <f t="shared" si="5"/>
        <v>22691401691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 spans="1:38" ht="15.75" thickTop="1" x14ac:dyDescent="0.25">
      <c r="B32" s="37"/>
      <c r="C32" s="37"/>
      <c r="D32" s="37"/>
      <c r="E32" s="37"/>
      <c r="F32" s="37"/>
      <c r="G32" s="37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 spans="1:9" s="47" customFormat="1" x14ac:dyDescent="0.25">
      <c r="A33" s="49" t="s">
        <v>80</v>
      </c>
      <c r="B33" s="77">
        <f>B15/('1'!B26/10)</f>
        <v>34.127624264624266</v>
      </c>
      <c r="C33" s="77">
        <f>C15/('1'!C26/10)</f>
        <v>46.243495613056055</v>
      </c>
      <c r="D33" s="77">
        <f>D15/('1'!D26/10)</f>
        <v>32.324716075540252</v>
      </c>
      <c r="E33" s="77">
        <f>E15/('1'!E26/10)</f>
        <v>28.97676072401347</v>
      </c>
      <c r="F33" s="77">
        <f>F15/('1'!F26/10)</f>
        <v>109.5539708469279</v>
      </c>
      <c r="G33" s="77">
        <f>G15/('1'!G26/10)</f>
        <v>54.388124224537812</v>
      </c>
      <c r="H33" s="77">
        <f>H15/('1'!H26/10)</f>
        <v>111.77183113072223</v>
      </c>
      <c r="I33" s="77">
        <f>I15/('1'!I26/10)</f>
        <v>-77.028532859451943</v>
      </c>
    </row>
    <row r="34" spans="1:9" s="47" customFormat="1" x14ac:dyDescent="0.25">
      <c r="A34" s="49" t="s">
        <v>81</v>
      </c>
      <c r="B34" s="48"/>
      <c r="D34" s="47">
        <v>29.39</v>
      </c>
    </row>
    <row r="35" spans="1:9" ht="15.75" x14ac:dyDescent="0.25">
      <c r="A35" s="3"/>
      <c r="B35" s="13"/>
      <c r="C35" s="7"/>
      <c r="D3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cols>
    <col min="1" max="1" width="16.5703125" bestFit="1" customWidth="1"/>
  </cols>
  <sheetData>
    <row r="1" spans="1:7" x14ac:dyDescent="0.25">
      <c r="A1" t="s">
        <v>84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5">
      <c r="A2" t="s">
        <v>85</v>
      </c>
      <c r="B2" s="15">
        <f>'2'!C32/'1'!C21</f>
        <v>4.2483043964072778E-2</v>
      </c>
      <c r="C2" s="15">
        <f>'2'!D32/'1'!D21</f>
        <v>4.9246837741908342E-2</v>
      </c>
      <c r="D2" s="15">
        <f>'2'!E32/'1'!E21</f>
        <v>3.4556611743258969E-2</v>
      </c>
      <c r="E2" s="15">
        <f>'2'!F32/'1'!F21</f>
        <v>2.6269334283113736E-2</v>
      </c>
      <c r="F2" s="15">
        <f>'2'!G32/'1'!G21</f>
        <v>2.7957088429291781E-2</v>
      </c>
      <c r="G2" s="15">
        <f>'2'!H32/'1'!H21</f>
        <v>3.5746467598176651E-2</v>
      </c>
    </row>
    <row r="3" spans="1:7" x14ac:dyDescent="0.25">
      <c r="A3" t="s">
        <v>86</v>
      </c>
      <c r="B3" s="15">
        <f>'2'!C32/'1'!C29</f>
        <v>0.36010986135509782</v>
      </c>
      <c r="C3" s="15">
        <f>'2'!D32/'1'!D29</f>
        <v>0.33889999935831255</v>
      </c>
      <c r="D3" s="15">
        <f>'2'!E32/'1'!E29</f>
        <v>0.25234794824299139</v>
      </c>
      <c r="E3" s="15">
        <f>'2'!F32/'1'!F29</f>
        <v>0.21079544370614617</v>
      </c>
      <c r="F3" s="15">
        <f>'2'!G32/'1'!G29</f>
        <v>0.22202484071316997</v>
      </c>
      <c r="G3" s="15">
        <f>'2'!H32/'1'!H29</f>
        <v>0.29303670866922926</v>
      </c>
    </row>
    <row r="4" spans="1:7" x14ac:dyDescent="0.25">
      <c r="A4" t="s">
        <v>87</v>
      </c>
      <c r="B4" s="15">
        <f>('1'!C34/'1'!C29)</f>
        <v>0</v>
      </c>
      <c r="C4" s="15">
        <f>('1'!D34/'1'!D29)</f>
        <v>0</v>
      </c>
      <c r="D4" s="15">
        <f>('1'!E34/'1'!E29)</f>
        <v>0</v>
      </c>
      <c r="E4" s="15">
        <f>('1'!F34/'1'!F29)</f>
        <v>0</v>
      </c>
      <c r="F4" s="15">
        <f>('1'!G34/'1'!G29)</f>
        <v>7.5166014191777432E-3</v>
      </c>
      <c r="G4" s="15">
        <f>('1'!H34/'1'!H29)</f>
        <v>6.0414583176484678E-3</v>
      </c>
    </row>
    <row r="5" spans="1:7" x14ac:dyDescent="0.25">
      <c r="A5" t="s">
        <v>88</v>
      </c>
      <c r="B5" s="33">
        <f>'1'!C20/'1'!C44</f>
        <v>1.1197536628311326</v>
      </c>
      <c r="C5" s="33">
        <f>'1'!D20/'1'!D44</f>
        <v>1.1520965184893377</v>
      </c>
      <c r="D5" s="33">
        <f>'1'!E20/'1'!E44</f>
        <v>1.139239138973527</v>
      </c>
      <c r="E5" s="33">
        <f>'1'!F20/'1'!F44</f>
        <v>1.1258193132401453</v>
      </c>
      <c r="F5" s="33">
        <f>'1'!G20/'1'!G44</f>
        <v>1.1341836058734265</v>
      </c>
      <c r="G5" s="33">
        <f>'1'!H20/'1'!H44</f>
        <v>1.1248931923067849</v>
      </c>
    </row>
    <row r="6" spans="1:7" x14ac:dyDescent="0.25">
      <c r="A6" t="s">
        <v>89</v>
      </c>
      <c r="B6" s="32">
        <f>'2'!C32/'2'!C7</f>
        <v>1.4124751620646021</v>
      </c>
      <c r="C6" s="32">
        <f>'2'!D32/'2'!D7</f>
        <v>1.6775093221768138</v>
      </c>
      <c r="D6" s="32">
        <f>'2'!E32/'2'!E7</f>
        <v>1.3053930627694483</v>
      </c>
      <c r="E6" s="32">
        <f>'2'!F32/'2'!F7</f>
        <v>1.3720738667517232</v>
      </c>
      <c r="F6" s="32">
        <f>'2'!G32/'2'!G7</f>
        <v>1.0742777129169174</v>
      </c>
      <c r="G6" s="32">
        <f>'2'!H32/'2'!H7</f>
        <v>1.5642153665019749</v>
      </c>
    </row>
    <row r="7" spans="1:7" x14ac:dyDescent="0.25">
      <c r="A7" t="s">
        <v>90</v>
      </c>
      <c r="B7" s="15">
        <f>'2'!C22/'2'!C7</f>
        <v>0.5247333114332916</v>
      </c>
      <c r="C7" s="15">
        <f>'2'!D22/'2'!D7</f>
        <v>0.44400211718105992</v>
      </c>
      <c r="D7" s="15">
        <f>'2'!E22/'2'!E7</f>
        <v>0.52695769234923207</v>
      </c>
      <c r="E7" s="15">
        <f>'2'!F22/'2'!F7</f>
        <v>0.32451004069232264</v>
      </c>
      <c r="F7" s="15">
        <f>'2'!G22/'2'!G7</f>
        <v>0.35959042998732454</v>
      </c>
      <c r="G7" s="15">
        <f>'2'!H22/'2'!H7</f>
        <v>0.66396093931067568</v>
      </c>
    </row>
    <row r="8" spans="1:7" x14ac:dyDescent="0.25">
      <c r="A8" t="s">
        <v>91</v>
      </c>
      <c r="B8" s="15">
        <f>'2'!C32/('1'!C29+'1'!C34)</f>
        <v>0.36010986135509782</v>
      </c>
      <c r="C8" s="15">
        <f>'2'!D32/('1'!D29+'1'!D34)</f>
        <v>0.33889999935831255</v>
      </c>
      <c r="D8" s="15">
        <f>'2'!E32/('1'!E29+'1'!E34)</f>
        <v>0.25234794824299139</v>
      </c>
      <c r="E8" s="15">
        <f>'2'!F32/('1'!F29+'1'!F34)</f>
        <v>0.21079544370614617</v>
      </c>
      <c r="F8" s="15">
        <f>'2'!G32/('1'!G29+'1'!G34)</f>
        <v>0.22036841914111194</v>
      </c>
      <c r="G8" s="15">
        <f>'2'!H32/('1'!H29+'1'!H34)</f>
        <v>0.29127697099010164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2020-04-11T15:29:16Z</dcterms:modified>
</cp:coreProperties>
</file>