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Annual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3" l="1"/>
  <c r="D32" i="3"/>
  <c r="E32" i="3"/>
  <c r="F32" i="3"/>
  <c r="G32" i="3"/>
  <c r="H32" i="3"/>
  <c r="B32" i="3"/>
  <c r="H28" i="2"/>
  <c r="H22" i="2"/>
  <c r="H9" i="2"/>
  <c r="H7" i="2"/>
  <c r="H44" i="1"/>
  <c r="H37" i="1"/>
  <c r="H43" i="1" s="1"/>
  <c r="H26" i="1"/>
  <c r="H21" i="1"/>
  <c r="H6" i="1"/>
  <c r="H24" i="3"/>
  <c r="H16" i="3"/>
  <c r="H10" i="3"/>
  <c r="H31" i="3" s="1"/>
  <c r="H7" i="4" l="1"/>
  <c r="H26" i="3"/>
  <c r="H29" i="3" s="1"/>
  <c r="H13" i="2"/>
  <c r="H35" i="1"/>
  <c r="H41" i="1" s="1"/>
  <c r="B28" i="2"/>
  <c r="B44" i="1"/>
  <c r="H10" i="4" l="1"/>
  <c r="H18" i="2"/>
  <c r="H20" i="2" s="1"/>
  <c r="H25" i="2" s="1"/>
  <c r="C28" i="2"/>
  <c r="D28" i="2"/>
  <c r="E28" i="2"/>
  <c r="F28" i="2"/>
  <c r="G28" i="2"/>
  <c r="C44" i="1"/>
  <c r="D44" i="1"/>
  <c r="E44" i="1"/>
  <c r="F44" i="1"/>
  <c r="G44" i="1"/>
  <c r="H27" i="2" l="1"/>
  <c r="H9" i="4"/>
  <c r="H6" i="4"/>
  <c r="H11" i="4"/>
  <c r="G24" i="3"/>
  <c r="G16" i="3"/>
  <c r="G10" i="3"/>
  <c r="G31" i="3" s="1"/>
  <c r="G22" i="2"/>
  <c r="G9" i="2"/>
  <c r="G7" i="2"/>
  <c r="G26" i="1"/>
  <c r="G21" i="1"/>
  <c r="G37" i="1"/>
  <c r="G43" i="1" s="1"/>
  <c r="G10" i="1"/>
  <c r="H10" i="1"/>
  <c r="G6" i="1"/>
  <c r="H17" i="1" l="1"/>
  <c r="H5" i="4" s="1"/>
  <c r="H8" i="4"/>
  <c r="G13" i="2"/>
  <c r="G18" i="2" s="1"/>
  <c r="G20" i="2" s="1"/>
  <c r="G25" i="2" s="1"/>
  <c r="G26" i="3"/>
  <c r="G29" i="3" s="1"/>
  <c r="G17" i="1"/>
  <c r="G8" i="4"/>
  <c r="G7" i="4"/>
  <c r="G35" i="1"/>
  <c r="G41" i="1" s="1"/>
  <c r="E33" i="1"/>
  <c r="G10" i="4" l="1"/>
  <c r="G9" i="4"/>
  <c r="G27" i="2"/>
  <c r="G11" i="4"/>
  <c r="G6" i="4"/>
  <c r="G5" i="4"/>
  <c r="B24" i="3"/>
  <c r="D24" i="3"/>
  <c r="E24" i="3"/>
  <c r="F24" i="3"/>
  <c r="C24" i="3"/>
  <c r="B16" i="3"/>
  <c r="D16" i="3"/>
  <c r="E16" i="3"/>
  <c r="F16" i="3"/>
  <c r="C16" i="3"/>
  <c r="D10" i="3"/>
  <c r="D31" i="3" s="1"/>
  <c r="E10" i="3"/>
  <c r="E31" i="3" s="1"/>
  <c r="F10" i="3"/>
  <c r="F31" i="3" s="1"/>
  <c r="B10" i="3"/>
  <c r="B31" i="3" s="1"/>
  <c r="C10" i="3"/>
  <c r="C31" i="3" s="1"/>
  <c r="B22" i="2"/>
  <c r="C22" i="2"/>
  <c r="D22" i="2"/>
  <c r="E22" i="2"/>
  <c r="F22" i="2"/>
  <c r="B9" i="2"/>
  <c r="C9" i="2"/>
  <c r="D9" i="2"/>
  <c r="E9" i="2"/>
  <c r="F9" i="2"/>
  <c r="B7" i="2"/>
  <c r="C7" i="2"/>
  <c r="D7" i="2"/>
  <c r="E7" i="2"/>
  <c r="F7" i="2"/>
  <c r="B26" i="1"/>
  <c r="D26" i="1"/>
  <c r="E26" i="1"/>
  <c r="F26" i="1"/>
  <c r="C26" i="1"/>
  <c r="B21" i="1"/>
  <c r="D21" i="1"/>
  <c r="E21" i="1"/>
  <c r="F21" i="1"/>
  <c r="C21" i="1"/>
  <c r="B37" i="1"/>
  <c r="B43" i="1" s="1"/>
  <c r="D37" i="1"/>
  <c r="E37" i="1"/>
  <c r="F37" i="1"/>
  <c r="C37" i="1"/>
  <c r="B10" i="1"/>
  <c r="D10" i="1"/>
  <c r="E10" i="1"/>
  <c r="F10" i="1"/>
  <c r="C10" i="1"/>
  <c r="B6" i="1"/>
  <c r="D6" i="1"/>
  <c r="E6" i="1"/>
  <c r="F6" i="1"/>
  <c r="C6" i="1"/>
  <c r="C17" i="1" l="1"/>
  <c r="D8" i="4"/>
  <c r="B8" i="4"/>
  <c r="E13" i="2"/>
  <c r="E18" i="2" s="1"/>
  <c r="E20" i="2" s="1"/>
  <c r="E25" i="2" s="1"/>
  <c r="B17" i="1"/>
  <c r="E17" i="1"/>
  <c r="D13" i="2"/>
  <c r="D18" i="2" s="1"/>
  <c r="D20" i="2" s="1"/>
  <c r="D25" i="2" s="1"/>
  <c r="C8" i="4"/>
  <c r="F8" i="4"/>
  <c r="C13" i="2"/>
  <c r="C18" i="2" s="1"/>
  <c r="C20" i="2" s="1"/>
  <c r="C43" i="1"/>
  <c r="C7" i="4"/>
  <c r="B7" i="4"/>
  <c r="E8" i="4"/>
  <c r="F43" i="1"/>
  <c r="F7" i="4"/>
  <c r="E43" i="1"/>
  <c r="E7" i="4"/>
  <c r="D43" i="1"/>
  <c r="D7" i="4"/>
  <c r="E35" i="1"/>
  <c r="E41" i="1" s="1"/>
  <c r="F13" i="2"/>
  <c r="F18" i="2" s="1"/>
  <c r="F20" i="2" s="1"/>
  <c r="B13" i="2"/>
  <c r="B18" i="2" s="1"/>
  <c r="B20" i="2" s="1"/>
  <c r="B35" i="1"/>
  <c r="B41" i="1" s="1"/>
  <c r="D17" i="1"/>
  <c r="D35" i="1"/>
  <c r="D41" i="1" s="1"/>
  <c r="F17" i="1"/>
  <c r="F35" i="1"/>
  <c r="F41" i="1" s="1"/>
  <c r="C35" i="1"/>
  <c r="C41" i="1" s="1"/>
  <c r="D26" i="3"/>
  <c r="D29" i="3" s="1"/>
  <c r="C26" i="3"/>
  <c r="C29" i="3" s="1"/>
  <c r="F26" i="3"/>
  <c r="F29" i="3" s="1"/>
  <c r="B26" i="3"/>
  <c r="B29" i="3" s="1"/>
  <c r="E26" i="3"/>
  <c r="E29" i="3" s="1"/>
  <c r="E10" i="4" l="1"/>
  <c r="D6" i="4"/>
  <c r="D11" i="4"/>
  <c r="E11" i="4"/>
  <c r="E6" i="4"/>
  <c r="D10" i="4"/>
  <c r="D5" i="4"/>
  <c r="B25" i="2"/>
  <c r="B27" i="2" s="1"/>
  <c r="B10" i="4"/>
  <c r="C25" i="2"/>
  <c r="C10" i="4"/>
  <c r="D27" i="2"/>
  <c r="D9" i="4"/>
  <c r="F25" i="2"/>
  <c r="F5" i="4" s="1"/>
  <c r="F10" i="4"/>
  <c r="E27" i="2"/>
  <c r="E9" i="4"/>
  <c r="E5" i="4"/>
  <c r="B9" i="4" l="1"/>
  <c r="B11" i="4"/>
  <c r="B5" i="4"/>
  <c r="B6" i="4"/>
  <c r="F27" i="2"/>
  <c r="F9" i="4"/>
  <c r="F11" i="4"/>
  <c r="F6" i="4"/>
  <c r="C27" i="2"/>
  <c r="C9" i="4"/>
  <c r="C5" i="4"/>
  <c r="C11" i="4"/>
  <c r="C6" i="4"/>
</calcChain>
</file>

<file path=xl/sharedStrings.xml><?xml version="1.0" encoding="utf-8"?>
<sst xmlns="http://schemas.openxmlformats.org/spreadsheetml/2006/main" count="89" uniqueCount="83">
  <si>
    <t>ASSETS</t>
  </si>
  <si>
    <t>NON CURRENT ASSETS</t>
  </si>
  <si>
    <t>CURRENT ASSETS</t>
  </si>
  <si>
    <t>Gross Profit</t>
  </si>
  <si>
    <t>Operating Profit</t>
  </si>
  <si>
    <t>Property,Plant  and  Equipment</t>
  </si>
  <si>
    <t>Financial Expenses</t>
  </si>
  <si>
    <t>Advance, deposits &amp; prepayments</t>
  </si>
  <si>
    <t>Cash &amp; Cash equivalent</t>
  </si>
  <si>
    <t>Inventories</t>
  </si>
  <si>
    <t>Acquisition of fixed assets</t>
  </si>
  <si>
    <t>Administrative expenses</t>
  </si>
  <si>
    <t>Other non-operation income</t>
  </si>
  <si>
    <t>Provision for income tax</t>
  </si>
  <si>
    <t>Accounts receivables</t>
  </si>
  <si>
    <t>Deferred tax</t>
  </si>
  <si>
    <t>WPPF</t>
  </si>
  <si>
    <t>Selling &amp; distribution expenses</t>
  </si>
  <si>
    <t>Collection from turnover &amp; other income</t>
  </si>
  <si>
    <t>Cash paid to suppliers &amp; employees</t>
  </si>
  <si>
    <t>Income tax paid</t>
  </si>
  <si>
    <t>Current</t>
  </si>
  <si>
    <t>Deferred</t>
  </si>
  <si>
    <t>Capital Work in progress</t>
  </si>
  <si>
    <t>Disposal of fixed asset</t>
  </si>
  <si>
    <t>Investment</t>
  </si>
  <si>
    <t>Retained Earnings &amp; Reserves</t>
  </si>
  <si>
    <t>Long term loan</t>
  </si>
  <si>
    <t>Trade &amp; Other payables</t>
  </si>
  <si>
    <t>Current portion of long term loan</t>
  </si>
  <si>
    <t>Short term loan</t>
  </si>
  <si>
    <t>Liabilities for expenses</t>
  </si>
  <si>
    <t>Interest paid</t>
  </si>
  <si>
    <t>Investment in shares</t>
  </si>
  <si>
    <t>Long term loan - net</t>
  </si>
  <si>
    <t>Short term loan from bank - net</t>
  </si>
  <si>
    <t>Preference share capital redemption</t>
  </si>
  <si>
    <t>Other income</t>
  </si>
  <si>
    <t>Paid Up Capital</t>
  </si>
  <si>
    <t>Finance lease obligation</t>
  </si>
  <si>
    <t>Current portion of finnance lease obligation</t>
  </si>
  <si>
    <t>Finance Lease</t>
  </si>
  <si>
    <t>Ratio</t>
  </si>
  <si>
    <t>Debt to Equity</t>
  </si>
  <si>
    <t>Current Ratio</t>
  </si>
  <si>
    <t>Net Margin</t>
  </si>
  <si>
    <t>Operating Margin</t>
  </si>
  <si>
    <t>Maksons Spinning Mills Limited</t>
  </si>
  <si>
    <t>Balance Sheet</t>
  </si>
  <si>
    <t>As at year end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</si>
  <si>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</si>
  <si>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</si>
  <si>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</si>
  <si>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</si>
  <si>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</si>
  <si>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</si>
  <si>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</si>
  <si>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</si>
  <si>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</si>
  <si>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</si>
  <si>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Operating Incomes/Expenses</t>
  </si>
  <si>
    <t>Non-Operating Income/(Expenses)</t>
  </si>
  <si>
    <t>Profit Before contribution to WPPF</t>
  </si>
  <si>
    <t>Contribution to WPPF</t>
  </si>
  <si>
    <t>Provision for Taxation</t>
  </si>
  <si>
    <t>Net Profit</t>
  </si>
  <si>
    <t>Earnings per share (par value Taka 10)</t>
  </si>
  <si>
    <t>Shares to Calculate EPS</t>
  </si>
  <si>
    <t>Profit Before Taxation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</si>
  <si>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</si>
  <si>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</si>
  <si>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</si>
  <si>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</si>
  <si>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</si>
  <si>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</si>
  <si>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</si>
  <si>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</si>
  <si>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</si>
  <si>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Return on Asset (ROA)</t>
  </si>
  <si>
    <t>Return on Equity (ROE)</t>
  </si>
  <si>
    <t>Return on Invested Capital (ROIC)</t>
  </si>
  <si>
    <t>Dividend paid</t>
  </si>
  <si>
    <t>Gain /(Loss) of Foreign Currency Fluctuation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</si>
</sst>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0" fillId="0" borderId="0" xfId="0" applyFont="1"/>
    <xf numFmtId="0" fontId="0" fillId="0" borderId="0" xfId="0" applyBorder="1"/>
    <xf numFmtId="3" fontId="1" fillId="0" borderId="0" xfId="0" applyNumberFormat="1" applyFont="1" applyBorder="1"/>
    <xf numFmtId="15" fontId="2" fillId="0" borderId="0" xfId="0" applyNumberFormat="1" applyFont="1"/>
    <xf numFmtId="0" fontId="1" fillId="0" borderId="0" xfId="0" applyFont="1" applyBorder="1"/>
    <xf numFmtId="2" fontId="1" fillId="0" borderId="0" xfId="0" applyNumberFormat="1" applyFont="1"/>
    <xf numFmtId="3" fontId="0" fillId="0" borderId="0" xfId="0" applyNumberFormat="1" applyFill="1"/>
    <xf numFmtId="4" fontId="1" fillId="0" borderId="0" xfId="0" applyNumberFormat="1" applyFont="1"/>
    <xf numFmtId="0" fontId="4" fillId="0" borderId="0" xfId="0" applyFont="1"/>
    <xf numFmtId="164" fontId="0" fillId="0" borderId="0" xfId="1" applyNumberFormat="1" applyFont="1"/>
    <xf numFmtId="164" fontId="1" fillId="0" borderId="3" xfId="1" applyNumberFormat="1" applyFont="1" applyBorder="1"/>
    <xf numFmtId="164" fontId="3" fillId="0" borderId="3" xfId="1" applyNumberFormat="1" applyFont="1" applyBorder="1"/>
    <xf numFmtId="164" fontId="1" fillId="0" borderId="0" xfId="1" applyNumberFormat="1" applyFont="1"/>
    <xf numFmtId="164" fontId="1" fillId="0" borderId="0" xfId="1" applyNumberFormat="1" applyFont="1" applyBorder="1"/>
    <xf numFmtId="164" fontId="0" fillId="0" borderId="0" xfId="1" applyNumberFormat="1" applyFont="1" applyBorder="1"/>
    <xf numFmtId="164" fontId="0" fillId="0" borderId="0" xfId="1" applyNumberFormat="1" applyFont="1" applyFill="1"/>
    <xf numFmtId="165" fontId="0" fillId="0" borderId="0" xfId="2" applyNumberFormat="1" applyFont="1"/>
    <xf numFmtId="166" fontId="0" fillId="0" borderId="0" xfId="0" applyNumberFormat="1"/>
    <xf numFmtId="0" fontId="1" fillId="0" borderId="1" xfId="0" applyFont="1" applyBorder="1" applyAlignment="1">
      <alignment horizontal="left"/>
    </xf>
    <xf numFmtId="0" fontId="6" fillId="0" borderId="0" xfId="0" applyFont="1"/>
    <xf numFmtId="0" fontId="2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" fillId="0" borderId="1" xfId="0" applyFont="1" applyBorder="1"/>
    <xf numFmtId="41" fontId="0" fillId="0" borderId="0" xfId="0" applyNumberFormat="1"/>
    <xf numFmtId="41" fontId="1" fillId="0" borderId="0" xfId="0" applyNumberFormat="1" applyFont="1"/>
    <xf numFmtId="0" fontId="1" fillId="0" borderId="2" xfId="0" applyFont="1" applyBorder="1"/>
    <xf numFmtId="164" fontId="1" fillId="0" borderId="0" xfId="1" applyNumberFormat="1" applyFont="1" applyFill="1" applyBorder="1"/>
    <xf numFmtId="2" fontId="1" fillId="0" borderId="0" xfId="0" applyNumberFormat="1" applyFont="1" applyBorder="1" applyAlignment="1">
      <alignment horizontal="center"/>
    </xf>
    <xf numFmtId="16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8"/>
  <sheetViews>
    <sheetView workbookViewId="0">
      <pane xSplit="1" ySplit="4" topLeftCell="B26" activePane="bottomRight" state="frozen"/>
      <selection pane="topRight" activeCell="B1" sqref="B1"/>
      <selection pane="bottomLeft" activeCell="A6" sqref="A6"/>
      <selection pane="bottomRight" activeCell="J4" sqref="J4"/>
    </sheetView>
  </sheetViews>
  <sheetFormatPr defaultRowHeight="15" x14ac:dyDescent="0.25"/>
  <cols>
    <col min="1" max="1" width="41.140625" bestFit="1" customWidth="1"/>
    <col min="2" max="2" width="14.28515625" bestFit="1" customWidth="1"/>
    <col min="3" max="7" width="16.85546875" bestFit="1" customWidth="1"/>
    <col min="8" max="8" width="15.28515625" bestFit="1" customWidth="1"/>
  </cols>
  <sheetData>
    <row r="1" spans="1:9" x14ac:dyDescent="0.25">
      <c r="A1" s="9" t="s">
        <v>47</v>
      </c>
    </row>
    <row r="2" spans="1:9" x14ac:dyDescent="0.25">
      <c r="A2" s="9" t="s">
        <v>48</v>
      </c>
    </row>
    <row r="3" spans="1:9" x14ac:dyDescent="0.25">
      <c r="A3" t="s">
        <v>49</v>
      </c>
    </row>
    <row r="4" spans="1:9" x14ac:dyDescent="0.25">
      <c r="B4" s="6">
        <v>2013</v>
      </c>
      <c r="C4" s="6">
        <v>2014</v>
      </c>
      <c r="D4" s="6">
        <v>2015</v>
      </c>
      <c r="E4" s="6">
        <v>2016</v>
      </c>
      <c r="F4" s="6">
        <v>2017</v>
      </c>
      <c r="G4" s="6">
        <v>2018</v>
      </c>
      <c r="H4" s="6">
        <v>2019</v>
      </c>
    </row>
    <row r="5" spans="1:9" x14ac:dyDescent="0.25">
      <c r="A5" s="23" t="s">
        <v>0</v>
      </c>
      <c r="B5" s="14"/>
      <c r="C5" s="14"/>
      <c r="D5" s="14"/>
      <c r="E5" s="14"/>
      <c r="F5" s="14"/>
      <c r="G5" s="14"/>
      <c r="H5" s="14"/>
      <c r="I5" s="14"/>
    </row>
    <row r="6" spans="1:9" x14ac:dyDescent="0.25">
      <c r="A6" s="24" t="s">
        <v>1</v>
      </c>
      <c r="B6" s="17">
        <f t="shared" ref="B6" si="0">SUM(B7:B8)</f>
        <v>2154522551</v>
      </c>
      <c r="C6" s="17">
        <f>SUM(C7:C8)</f>
        <v>2408857692</v>
      </c>
      <c r="D6" s="17">
        <f t="shared" ref="D6:H6" si="1">SUM(D7:D8)</f>
        <v>4197651991</v>
      </c>
      <c r="E6" s="17">
        <f t="shared" si="1"/>
        <v>4533573618</v>
      </c>
      <c r="F6" s="17">
        <f t="shared" si="1"/>
        <v>4644899492</v>
      </c>
      <c r="G6" s="17">
        <f t="shared" si="1"/>
        <v>4795608479</v>
      </c>
      <c r="H6" s="17">
        <f t="shared" si="1"/>
        <v>4755288445</v>
      </c>
      <c r="I6" s="14"/>
    </row>
    <row r="7" spans="1:9" x14ac:dyDescent="0.25">
      <c r="A7" t="s">
        <v>5</v>
      </c>
      <c r="B7" s="14">
        <v>2154522551</v>
      </c>
      <c r="C7" s="14">
        <v>2265719077</v>
      </c>
      <c r="D7" s="14">
        <v>2179923803</v>
      </c>
      <c r="E7" s="14">
        <v>4533573618</v>
      </c>
      <c r="F7" s="14">
        <v>4644899492</v>
      </c>
      <c r="G7" s="14">
        <v>4795608479</v>
      </c>
      <c r="H7" s="1">
        <v>4755288445</v>
      </c>
      <c r="I7" s="14"/>
    </row>
    <row r="8" spans="1:9" x14ac:dyDescent="0.25">
      <c r="A8" t="s">
        <v>23</v>
      </c>
      <c r="B8" s="14">
        <v>0</v>
      </c>
      <c r="C8" s="14">
        <v>143138615</v>
      </c>
      <c r="D8" s="14">
        <v>2017728188</v>
      </c>
      <c r="E8" s="14">
        <v>0</v>
      </c>
      <c r="F8" s="14">
        <v>0</v>
      </c>
      <c r="G8" s="14"/>
      <c r="H8" s="14"/>
      <c r="I8" s="14"/>
    </row>
    <row r="9" spans="1:9" x14ac:dyDescent="0.25">
      <c r="B9" s="14"/>
      <c r="C9" s="14"/>
      <c r="D9" s="14"/>
      <c r="E9" s="14"/>
      <c r="F9" s="14"/>
      <c r="G9" s="14"/>
      <c r="H9" s="14"/>
      <c r="I9" s="14"/>
    </row>
    <row r="10" spans="1:9" x14ac:dyDescent="0.25">
      <c r="A10" s="24" t="s">
        <v>2</v>
      </c>
      <c r="B10" s="17">
        <f t="shared" ref="B10" si="2">SUM(B11:B15)</f>
        <v>4397492256</v>
      </c>
      <c r="C10" s="17">
        <f>SUM(C11:C15)</f>
        <v>4306558575</v>
      </c>
      <c r="D10" s="17">
        <f t="shared" ref="D10:H10" si="3">SUM(D11:D15)</f>
        <v>3050150897</v>
      </c>
      <c r="E10" s="17">
        <f t="shared" si="3"/>
        <v>3757993418</v>
      </c>
      <c r="F10" s="17">
        <f t="shared" si="3"/>
        <v>4257036320</v>
      </c>
      <c r="G10" s="17">
        <f t="shared" si="3"/>
        <v>4878464116</v>
      </c>
      <c r="H10" s="17">
        <f t="shared" si="3"/>
        <v>5377307486</v>
      </c>
      <c r="I10" s="14"/>
    </row>
    <row r="11" spans="1:9" x14ac:dyDescent="0.25">
      <c r="A11" s="5" t="s">
        <v>9</v>
      </c>
      <c r="B11" s="14">
        <v>1193124413</v>
      </c>
      <c r="C11" s="14">
        <v>1337868346</v>
      </c>
      <c r="D11" s="14">
        <v>1372543884</v>
      </c>
      <c r="E11" s="14">
        <v>1585590666</v>
      </c>
      <c r="F11" s="14">
        <v>1676050945</v>
      </c>
      <c r="G11" s="14">
        <v>1794225453</v>
      </c>
      <c r="H11" s="1">
        <v>2252164481</v>
      </c>
      <c r="I11" s="14"/>
    </row>
    <row r="12" spans="1:9" x14ac:dyDescent="0.25">
      <c r="A12" s="5" t="s">
        <v>14</v>
      </c>
      <c r="B12" s="14">
        <v>1133799654</v>
      </c>
      <c r="C12" s="14">
        <v>1159153629</v>
      </c>
      <c r="D12" s="14">
        <v>1129620215</v>
      </c>
      <c r="E12" s="14">
        <v>1543601312</v>
      </c>
      <c r="F12" s="14">
        <v>1933178461</v>
      </c>
      <c r="G12" s="14">
        <v>2048299236</v>
      </c>
      <c r="H12" s="1">
        <v>2018211968</v>
      </c>
      <c r="I12" s="14"/>
    </row>
    <row r="13" spans="1:9" x14ac:dyDescent="0.25">
      <c r="A13" s="5" t="s">
        <v>25</v>
      </c>
      <c r="B13" s="14">
        <v>4311510</v>
      </c>
      <c r="C13" s="14">
        <v>5372899</v>
      </c>
      <c r="D13" s="14">
        <v>4033203</v>
      </c>
      <c r="E13" s="14">
        <v>3209073</v>
      </c>
      <c r="F13" s="14">
        <v>4672552</v>
      </c>
      <c r="G13" s="14">
        <v>3520248</v>
      </c>
      <c r="H13" s="1">
        <v>2714253</v>
      </c>
      <c r="I13" s="14"/>
    </row>
    <row r="14" spans="1:9" x14ac:dyDescent="0.25">
      <c r="A14" s="5" t="s">
        <v>7</v>
      </c>
      <c r="B14" s="14">
        <v>501936246</v>
      </c>
      <c r="C14" s="14">
        <v>370004920</v>
      </c>
      <c r="D14" s="14">
        <v>528433566</v>
      </c>
      <c r="E14" s="14">
        <v>539509743</v>
      </c>
      <c r="F14" s="14">
        <v>590331270</v>
      </c>
      <c r="G14" s="14">
        <v>1019276774</v>
      </c>
      <c r="H14" s="1">
        <v>1052593093</v>
      </c>
      <c r="I14" s="14"/>
    </row>
    <row r="15" spans="1:9" x14ac:dyDescent="0.25">
      <c r="A15" s="5" t="s">
        <v>8</v>
      </c>
      <c r="B15" s="14">
        <v>1564320433</v>
      </c>
      <c r="C15" s="14">
        <v>1434158781</v>
      </c>
      <c r="D15" s="14">
        <v>15520029</v>
      </c>
      <c r="E15" s="14">
        <v>86082624</v>
      </c>
      <c r="F15" s="14">
        <v>52803092</v>
      </c>
      <c r="G15" s="14">
        <v>13142405</v>
      </c>
      <c r="H15" s="1">
        <v>51623691</v>
      </c>
      <c r="I15" s="14"/>
    </row>
    <row r="16" spans="1:9" x14ac:dyDescent="0.25">
      <c r="B16" s="14"/>
      <c r="C16" s="14"/>
      <c r="D16" s="14"/>
      <c r="E16" s="14"/>
      <c r="F16" s="14"/>
      <c r="G16" s="14"/>
      <c r="H16" s="14"/>
      <c r="I16" s="14"/>
    </row>
    <row r="17" spans="1:9" x14ac:dyDescent="0.25">
      <c r="A17" s="2"/>
      <c r="B17" s="17">
        <f>(B6+B10)+1</f>
        <v>6552014808</v>
      </c>
      <c r="C17" s="17">
        <f t="shared" ref="C17:H17" si="4">C6+C10</f>
        <v>6715416267</v>
      </c>
      <c r="D17" s="17">
        <f t="shared" si="4"/>
        <v>7247802888</v>
      </c>
      <c r="E17" s="17">
        <f t="shared" si="4"/>
        <v>8291567036</v>
      </c>
      <c r="F17" s="17">
        <f t="shared" si="4"/>
        <v>8901935812</v>
      </c>
      <c r="G17" s="17">
        <f t="shared" si="4"/>
        <v>9674072595</v>
      </c>
      <c r="H17" s="17">
        <f t="shared" si="4"/>
        <v>10132595931</v>
      </c>
      <c r="I17" s="14"/>
    </row>
    <row r="18" spans="1:9" x14ac:dyDescent="0.25">
      <c r="B18" s="14"/>
      <c r="C18" s="14"/>
      <c r="D18" s="14"/>
      <c r="E18" s="14"/>
      <c r="F18" s="14"/>
      <c r="G18" s="14"/>
      <c r="H18" s="14"/>
      <c r="I18" s="14"/>
    </row>
    <row r="19" spans="1:9" ht="15.75" x14ac:dyDescent="0.25">
      <c r="A19" s="25" t="s">
        <v>50</v>
      </c>
      <c r="B19" s="17"/>
      <c r="C19" s="17"/>
      <c r="D19" s="17"/>
      <c r="E19" s="17"/>
      <c r="F19" s="17"/>
      <c r="G19" s="14"/>
      <c r="H19" s="14"/>
      <c r="I19" s="14"/>
    </row>
    <row r="20" spans="1:9" ht="15.75" x14ac:dyDescent="0.25">
      <c r="A20" s="26" t="s">
        <v>51</v>
      </c>
      <c r="B20" s="17"/>
      <c r="C20" s="17"/>
      <c r="D20" s="17"/>
      <c r="E20" s="17"/>
      <c r="F20" s="17"/>
      <c r="G20" s="14"/>
      <c r="H20" s="14"/>
      <c r="I20" s="14"/>
    </row>
    <row r="21" spans="1:9" x14ac:dyDescent="0.25">
      <c r="A21" s="24" t="s">
        <v>52</v>
      </c>
      <c r="B21" s="17">
        <f>SUM(B22:B24)</f>
        <v>504687834</v>
      </c>
      <c r="C21" s="17">
        <f>SUM(C22:C24)</f>
        <v>193367607</v>
      </c>
      <c r="D21" s="17">
        <f t="shared" ref="D21:H21" si="5">SUM(D22:D24)</f>
        <v>1286825284</v>
      </c>
      <c r="E21" s="17">
        <f t="shared" si="5"/>
        <v>1353190037</v>
      </c>
      <c r="F21" s="17">
        <f t="shared" si="5"/>
        <v>1608566126</v>
      </c>
      <c r="G21" s="17">
        <f t="shared" si="5"/>
        <v>1304598867</v>
      </c>
      <c r="H21" s="17">
        <f t="shared" si="5"/>
        <v>1223337523</v>
      </c>
      <c r="I21" s="14"/>
    </row>
    <row r="22" spans="1:9" x14ac:dyDescent="0.25">
      <c r="A22" s="5" t="s">
        <v>27</v>
      </c>
      <c r="B22" s="14">
        <v>445482247</v>
      </c>
      <c r="C22" s="14">
        <v>129087572</v>
      </c>
      <c r="D22" s="14">
        <v>1222114124</v>
      </c>
      <c r="E22" s="14">
        <v>1327004538</v>
      </c>
      <c r="F22" s="14">
        <v>1489141429</v>
      </c>
      <c r="G22" s="14">
        <v>1000204078</v>
      </c>
      <c r="H22" s="1">
        <v>885143755</v>
      </c>
      <c r="I22" s="14"/>
    </row>
    <row r="23" spans="1:9" x14ac:dyDescent="0.25">
      <c r="A23" s="5" t="s">
        <v>39</v>
      </c>
      <c r="B23" s="14">
        <v>0</v>
      </c>
      <c r="C23" s="14"/>
      <c r="D23" s="14"/>
      <c r="E23" s="14"/>
      <c r="F23" s="14"/>
      <c r="G23" s="14">
        <v>145101050</v>
      </c>
      <c r="H23" s="1">
        <v>150506428</v>
      </c>
      <c r="I23" s="14"/>
    </row>
    <row r="24" spans="1:9" x14ac:dyDescent="0.25">
      <c r="A24" s="5" t="s">
        <v>15</v>
      </c>
      <c r="B24" s="14">
        <v>59205587</v>
      </c>
      <c r="C24" s="14">
        <v>64280035</v>
      </c>
      <c r="D24" s="14">
        <v>64711160</v>
      </c>
      <c r="E24" s="14">
        <v>26185499</v>
      </c>
      <c r="F24" s="14">
        <v>119424697</v>
      </c>
      <c r="G24" s="14">
        <v>159293739</v>
      </c>
      <c r="H24" s="1">
        <v>187687340</v>
      </c>
      <c r="I24" s="14"/>
    </row>
    <row r="25" spans="1:9" x14ac:dyDescent="0.25">
      <c r="B25" s="14"/>
      <c r="C25" s="14"/>
      <c r="D25" s="14"/>
      <c r="E25" s="14"/>
      <c r="F25" s="14"/>
      <c r="G25" s="14"/>
      <c r="H25" s="14"/>
      <c r="I25" s="14"/>
    </row>
    <row r="26" spans="1:9" x14ac:dyDescent="0.25">
      <c r="A26" s="24" t="s">
        <v>53</v>
      </c>
      <c r="B26" s="17">
        <f>SUM(B27:B33)</f>
        <v>1931689105</v>
      </c>
      <c r="C26" s="17">
        <f>SUM(C27:C33)</f>
        <v>2247359960</v>
      </c>
      <c r="D26" s="17">
        <f t="shared" ref="D26:H26" si="6">SUM(D27:D33)</f>
        <v>1625423967</v>
      </c>
      <c r="E26" s="17">
        <f t="shared" si="6"/>
        <v>2515186999</v>
      </c>
      <c r="F26" s="17">
        <f t="shared" si="6"/>
        <v>2858583152</v>
      </c>
      <c r="G26" s="17">
        <f t="shared" si="6"/>
        <v>3819405390</v>
      </c>
      <c r="H26" s="17">
        <f t="shared" si="6"/>
        <v>4449857990</v>
      </c>
      <c r="I26" s="14"/>
    </row>
    <row r="27" spans="1:9" x14ac:dyDescent="0.25">
      <c r="A27" s="5" t="s">
        <v>28</v>
      </c>
      <c r="B27" s="14">
        <v>76831745</v>
      </c>
      <c r="C27" s="14">
        <v>30807078</v>
      </c>
      <c r="D27" s="14">
        <v>11105640</v>
      </c>
      <c r="E27" s="14">
        <v>11465837</v>
      </c>
      <c r="F27" s="14">
        <v>13269978</v>
      </c>
      <c r="G27" s="14">
        <v>17891047</v>
      </c>
      <c r="H27" s="1">
        <v>35629260</v>
      </c>
      <c r="I27" s="14"/>
    </row>
    <row r="28" spans="1:9" x14ac:dyDescent="0.25">
      <c r="A28" s="5" t="s">
        <v>16</v>
      </c>
      <c r="B28" s="14">
        <v>30786017</v>
      </c>
      <c r="C28" s="14">
        <v>32112292</v>
      </c>
      <c r="D28" s="14">
        <v>26906766</v>
      </c>
      <c r="E28" s="14">
        <v>19039634</v>
      </c>
      <c r="F28" s="14">
        <v>21171244</v>
      </c>
      <c r="G28" s="14">
        <v>25718006</v>
      </c>
      <c r="H28" s="1">
        <v>22507636</v>
      </c>
      <c r="I28" s="14"/>
    </row>
    <row r="29" spans="1:9" x14ac:dyDescent="0.25">
      <c r="A29" s="5" t="s">
        <v>29</v>
      </c>
      <c r="B29" s="14">
        <v>0</v>
      </c>
      <c r="C29" s="14">
        <v>266409784</v>
      </c>
      <c r="D29" s="14">
        <v>92573315</v>
      </c>
      <c r="E29" s="14">
        <v>27061634</v>
      </c>
      <c r="F29" s="14">
        <v>529100533</v>
      </c>
      <c r="G29" s="14">
        <v>540862637</v>
      </c>
      <c r="H29" s="1">
        <v>459032013</v>
      </c>
      <c r="I29" s="14"/>
    </row>
    <row r="30" spans="1:9" x14ac:dyDescent="0.25">
      <c r="A30" s="5" t="s">
        <v>40</v>
      </c>
      <c r="B30" s="14">
        <v>0</v>
      </c>
      <c r="C30" s="14"/>
      <c r="D30" s="14"/>
      <c r="E30" s="14"/>
      <c r="F30" s="14">
        <v>0</v>
      </c>
      <c r="G30" s="14">
        <v>32646689</v>
      </c>
      <c r="H30" s="1">
        <v>29205965</v>
      </c>
      <c r="I30" s="14"/>
    </row>
    <row r="31" spans="1:9" x14ac:dyDescent="0.25">
      <c r="A31" t="s">
        <v>30</v>
      </c>
      <c r="B31" s="14">
        <v>1659791645</v>
      </c>
      <c r="C31" s="20">
        <v>1749147628</v>
      </c>
      <c r="D31" s="14">
        <v>1341976740</v>
      </c>
      <c r="E31" s="14">
        <v>2295486298</v>
      </c>
      <c r="F31" s="14">
        <v>2081062935</v>
      </c>
      <c r="G31" s="14">
        <v>2997659730</v>
      </c>
      <c r="H31" s="1">
        <v>3640269392</v>
      </c>
      <c r="I31" s="14"/>
    </row>
    <row r="32" spans="1:9" x14ac:dyDescent="0.25">
      <c r="A32" s="5" t="s">
        <v>31</v>
      </c>
      <c r="B32" s="14">
        <v>69795669</v>
      </c>
      <c r="C32" s="20">
        <v>56874114</v>
      </c>
      <c r="D32" s="14">
        <v>47054959</v>
      </c>
      <c r="E32" s="14">
        <v>66341990</v>
      </c>
      <c r="F32" s="14">
        <v>104034364</v>
      </c>
      <c r="G32" s="14">
        <v>94283274</v>
      </c>
      <c r="H32" s="1">
        <v>182328520</v>
      </c>
      <c r="I32" s="14"/>
    </row>
    <row r="33" spans="1:9" x14ac:dyDescent="0.25">
      <c r="A33" s="5" t="s">
        <v>13</v>
      </c>
      <c r="B33" s="14">
        <v>94484029</v>
      </c>
      <c r="C33" s="20">
        <v>112009064</v>
      </c>
      <c r="D33" s="14">
        <v>105806547</v>
      </c>
      <c r="E33" s="14">
        <f>95791770-164</f>
        <v>95791606</v>
      </c>
      <c r="F33" s="14">
        <v>109944098</v>
      </c>
      <c r="G33" s="14">
        <v>110344007</v>
      </c>
      <c r="H33" s="1">
        <v>80885204</v>
      </c>
      <c r="I33" s="14"/>
    </row>
    <row r="34" spans="1:9" x14ac:dyDescent="0.25">
      <c r="B34" s="14"/>
      <c r="C34" s="14"/>
      <c r="D34" s="14"/>
      <c r="E34" s="14"/>
      <c r="F34" s="14"/>
      <c r="G34" s="14"/>
      <c r="H34" s="14"/>
      <c r="I34" s="14"/>
    </row>
    <row r="35" spans="1:9" x14ac:dyDescent="0.25">
      <c r="A35" s="2"/>
      <c r="B35" s="17">
        <f t="shared" ref="B35:H35" si="7">B21+B26</f>
        <v>2436376939</v>
      </c>
      <c r="C35" s="17">
        <f t="shared" si="7"/>
        <v>2440727567</v>
      </c>
      <c r="D35" s="17">
        <f t="shared" si="7"/>
        <v>2912249251</v>
      </c>
      <c r="E35" s="17">
        <f t="shared" si="7"/>
        <v>3868377036</v>
      </c>
      <c r="F35" s="17">
        <f t="shared" si="7"/>
        <v>4467149278</v>
      </c>
      <c r="G35" s="17">
        <f t="shared" si="7"/>
        <v>5124004257</v>
      </c>
      <c r="H35" s="17">
        <f t="shared" si="7"/>
        <v>5673195513</v>
      </c>
      <c r="I35" s="14"/>
    </row>
    <row r="36" spans="1:9" x14ac:dyDescent="0.25">
      <c r="A36" s="2"/>
      <c r="B36" s="14"/>
      <c r="C36" s="20"/>
      <c r="D36" s="14"/>
      <c r="E36" s="14"/>
      <c r="F36" s="14"/>
      <c r="G36" s="14"/>
      <c r="H36" s="14"/>
      <c r="I36" s="14"/>
    </row>
    <row r="37" spans="1:9" x14ac:dyDescent="0.25">
      <c r="A37" s="24" t="s">
        <v>54</v>
      </c>
      <c r="B37" s="17">
        <f t="shared" ref="B37:H37" si="8">SUM(B38:B39)</f>
        <v>4115637869</v>
      </c>
      <c r="C37" s="17">
        <f t="shared" si="8"/>
        <v>4274688700</v>
      </c>
      <c r="D37" s="17">
        <f t="shared" si="8"/>
        <v>4335553637</v>
      </c>
      <c r="E37" s="17">
        <f t="shared" si="8"/>
        <v>4423190000</v>
      </c>
      <c r="F37" s="17">
        <f t="shared" si="8"/>
        <v>4434786534</v>
      </c>
      <c r="G37" s="17">
        <f t="shared" si="8"/>
        <v>4550068338</v>
      </c>
      <c r="H37" s="17">
        <f t="shared" si="8"/>
        <v>4459400418</v>
      </c>
      <c r="I37" s="14"/>
    </row>
    <row r="38" spans="1:9" x14ac:dyDescent="0.25">
      <c r="A38" t="s">
        <v>38</v>
      </c>
      <c r="B38" s="14">
        <v>2057942250</v>
      </c>
      <c r="C38" s="14">
        <v>2160839360</v>
      </c>
      <c r="D38" s="14">
        <v>2268881320</v>
      </c>
      <c r="E38" s="14">
        <v>2268881320</v>
      </c>
      <c r="F38" s="14">
        <v>2268881320</v>
      </c>
      <c r="G38" s="14">
        <v>2382325380</v>
      </c>
      <c r="H38" s="1">
        <v>2382325380</v>
      </c>
      <c r="I38" s="14"/>
    </row>
    <row r="39" spans="1:9" x14ac:dyDescent="0.25">
      <c r="A39" t="s">
        <v>26</v>
      </c>
      <c r="B39" s="14">
        <v>2057695619</v>
      </c>
      <c r="C39" s="14">
        <v>2113849340</v>
      </c>
      <c r="D39" s="14">
        <v>2066672317</v>
      </c>
      <c r="E39" s="14">
        <v>2154308680</v>
      </c>
      <c r="F39" s="14">
        <v>2165905214</v>
      </c>
      <c r="G39" s="14">
        <v>2167742958</v>
      </c>
      <c r="H39" s="1">
        <v>2077075038</v>
      </c>
      <c r="I39" s="14"/>
    </row>
    <row r="40" spans="1:9" x14ac:dyDescent="0.25">
      <c r="B40" s="14"/>
      <c r="C40" s="14"/>
      <c r="D40" s="14"/>
      <c r="E40" s="14"/>
      <c r="F40" s="14"/>
      <c r="G40" s="14"/>
      <c r="H40" s="14"/>
      <c r="I40" s="14"/>
    </row>
    <row r="41" spans="1:9" x14ac:dyDescent="0.25">
      <c r="A41" s="2"/>
      <c r="B41" s="17">
        <f t="shared" ref="B41:H41" si="9">B35+B37</f>
        <v>6552014808</v>
      </c>
      <c r="C41" s="17">
        <f t="shared" si="9"/>
        <v>6715416267</v>
      </c>
      <c r="D41" s="17">
        <f t="shared" si="9"/>
        <v>7247802888</v>
      </c>
      <c r="E41" s="17">
        <f t="shared" si="9"/>
        <v>8291567036</v>
      </c>
      <c r="F41" s="17">
        <f t="shared" si="9"/>
        <v>8901935812</v>
      </c>
      <c r="G41" s="17">
        <f t="shared" si="9"/>
        <v>9674072595</v>
      </c>
      <c r="H41" s="17">
        <f t="shared" si="9"/>
        <v>10132595931</v>
      </c>
      <c r="I41" s="14"/>
    </row>
    <row r="42" spans="1:9" x14ac:dyDescent="0.25">
      <c r="B42" s="1"/>
      <c r="C42" s="11"/>
      <c r="D42" s="1"/>
      <c r="E42" s="1"/>
      <c r="F42" s="1"/>
    </row>
    <row r="43" spans="1:9" x14ac:dyDescent="0.25">
      <c r="A43" s="27" t="s">
        <v>55</v>
      </c>
      <c r="B43" s="12">
        <f t="shared" ref="B43:G43" si="10">B37/(B38/10)</f>
        <v>19.998801565009902</v>
      </c>
      <c r="C43" s="12">
        <f t="shared" si="10"/>
        <v>19.782538115188721</v>
      </c>
      <c r="D43" s="12">
        <f t="shared" si="10"/>
        <v>19.108772234062908</v>
      </c>
      <c r="E43" s="12">
        <f t="shared" si="10"/>
        <v>19.495025857059812</v>
      </c>
      <c r="F43" s="12">
        <f t="shared" si="10"/>
        <v>19.546137098083207</v>
      </c>
      <c r="G43" s="12">
        <f t="shared" si="10"/>
        <v>19.099273240332938</v>
      </c>
      <c r="H43" s="12">
        <f t="shared" ref="H43" si="11">H37/(H38/10)</f>
        <v>18.718687444785566</v>
      </c>
    </row>
    <row r="44" spans="1:9" x14ac:dyDescent="0.25">
      <c r="A44" s="27" t="s">
        <v>56</v>
      </c>
      <c r="B44" s="4">
        <f t="shared" ref="B44:G44" si="12">B38/10</f>
        <v>205794225</v>
      </c>
      <c r="C44" s="4">
        <f t="shared" si="12"/>
        <v>216083936</v>
      </c>
      <c r="D44" s="4">
        <f t="shared" si="12"/>
        <v>226888132</v>
      </c>
      <c r="E44" s="4">
        <f t="shared" si="12"/>
        <v>226888132</v>
      </c>
      <c r="F44" s="4">
        <f t="shared" si="12"/>
        <v>226888132</v>
      </c>
      <c r="G44" s="4">
        <f t="shared" si="12"/>
        <v>238232538</v>
      </c>
      <c r="H44" s="4">
        <f t="shared" ref="H44" si="13">H38/10</f>
        <v>238232538</v>
      </c>
    </row>
    <row r="45" spans="1:9" x14ac:dyDescent="0.25">
      <c r="A45" s="28"/>
      <c r="B45" s="1"/>
      <c r="C45" s="1"/>
      <c r="D45" s="1"/>
      <c r="E45" s="1"/>
      <c r="F45" s="1"/>
    </row>
    <row r="46" spans="1:9" x14ac:dyDescent="0.25">
      <c r="B46" s="4"/>
      <c r="C46" s="4"/>
      <c r="D46" s="4"/>
      <c r="E46" s="4"/>
      <c r="F46" s="4"/>
    </row>
    <row r="47" spans="1:9" x14ac:dyDescent="0.25">
      <c r="B47" s="33"/>
      <c r="C47" s="33"/>
      <c r="D47" s="33"/>
      <c r="E47" s="33"/>
      <c r="F47" s="33"/>
      <c r="G47" s="33"/>
      <c r="H47" s="33"/>
    </row>
    <row r="48" spans="1:9" x14ac:dyDescent="0.25">
      <c r="B48" s="12"/>
      <c r="C48" s="2"/>
      <c r="D48" s="2"/>
      <c r="E48" s="2"/>
      <c r="F48" s="2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50"/>
  <sheetViews>
    <sheetView workbookViewId="0">
      <pane xSplit="1" ySplit="4" topLeftCell="B17" activePane="bottomRight" state="frozen"/>
      <selection pane="topRight" activeCell="B1" sqref="B1"/>
      <selection pane="bottomLeft" activeCell="A6" sqref="A6"/>
      <selection pane="bottomRight" activeCell="J4" sqref="J4"/>
    </sheetView>
  </sheetViews>
  <sheetFormatPr defaultRowHeight="15" x14ac:dyDescent="0.25"/>
  <cols>
    <col min="1" max="1" width="35.85546875" bestFit="1" customWidth="1"/>
    <col min="2" max="2" width="14.7109375" bestFit="1" customWidth="1"/>
    <col min="3" max="7" width="16.85546875" bestFit="1" customWidth="1"/>
    <col min="8" max="8" width="12.5703125" bestFit="1" customWidth="1"/>
  </cols>
  <sheetData>
    <row r="1" spans="1:9" x14ac:dyDescent="0.25">
      <c r="A1" s="9" t="s">
        <v>47</v>
      </c>
      <c r="B1" s="6"/>
      <c r="C1" s="6"/>
      <c r="D1" s="6"/>
      <c r="E1" s="6"/>
      <c r="F1" s="6"/>
      <c r="G1" s="6"/>
      <c r="H1" s="6"/>
    </row>
    <row r="2" spans="1:9" x14ac:dyDescent="0.25">
      <c r="A2" s="9" t="s">
        <v>57</v>
      </c>
      <c r="B2" s="6"/>
      <c r="C2" s="6"/>
      <c r="D2" s="6"/>
      <c r="E2" s="6"/>
      <c r="F2" s="6"/>
      <c r="G2" s="6"/>
      <c r="H2" s="6"/>
    </row>
    <row r="3" spans="1:9" x14ac:dyDescent="0.25">
      <c r="A3" t="s">
        <v>49</v>
      </c>
      <c r="B3" s="6"/>
      <c r="C3" s="6"/>
      <c r="D3" s="6"/>
      <c r="E3" s="6"/>
      <c r="F3" s="6"/>
      <c r="G3" s="6"/>
      <c r="H3" s="6"/>
    </row>
    <row r="4" spans="1:9" x14ac:dyDescent="0.25">
      <c r="B4" s="6">
        <v>2013</v>
      </c>
      <c r="C4" s="6">
        <v>2014</v>
      </c>
      <c r="D4" s="6">
        <v>2015</v>
      </c>
      <c r="E4" s="6">
        <v>2016</v>
      </c>
      <c r="F4" s="6">
        <v>2017</v>
      </c>
      <c r="G4" s="6">
        <v>2018</v>
      </c>
      <c r="H4" s="6">
        <v>2019</v>
      </c>
    </row>
    <row r="5" spans="1:9" x14ac:dyDescent="0.25">
      <c r="A5" s="27" t="s">
        <v>58</v>
      </c>
      <c r="B5" s="19">
        <v>1604903981</v>
      </c>
      <c r="C5" s="19">
        <v>1894869606</v>
      </c>
      <c r="D5" s="19">
        <v>1642241303</v>
      </c>
      <c r="E5" s="19">
        <v>2048384544</v>
      </c>
      <c r="F5" s="19">
        <v>4074750862</v>
      </c>
      <c r="G5" s="19">
        <v>4731802469</v>
      </c>
      <c r="H5" s="1">
        <v>4465975316</v>
      </c>
      <c r="I5" s="14"/>
    </row>
    <row r="6" spans="1:9" x14ac:dyDescent="0.25">
      <c r="A6" t="s">
        <v>59</v>
      </c>
      <c r="B6" s="19">
        <v>1221123105</v>
      </c>
      <c r="C6" s="19">
        <v>1420967225</v>
      </c>
      <c r="D6" s="19">
        <v>1242286626</v>
      </c>
      <c r="E6" s="19">
        <v>1673163560</v>
      </c>
      <c r="F6" s="19">
        <v>3367090966</v>
      </c>
      <c r="G6" s="19">
        <v>3917305738</v>
      </c>
      <c r="H6" s="1">
        <v>3723418026</v>
      </c>
      <c r="I6" s="14"/>
    </row>
    <row r="7" spans="1:9" x14ac:dyDescent="0.25">
      <c r="A7" s="27" t="s">
        <v>3</v>
      </c>
      <c r="B7" s="18">
        <f t="shared" ref="B7:H7" si="0">B5-B6</f>
        <v>383780876</v>
      </c>
      <c r="C7" s="18">
        <f t="shared" si="0"/>
        <v>473902381</v>
      </c>
      <c r="D7" s="18">
        <f t="shared" si="0"/>
        <v>399954677</v>
      </c>
      <c r="E7" s="18">
        <f t="shared" si="0"/>
        <v>375220984</v>
      </c>
      <c r="F7" s="18">
        <f t="shared" si="0"/>
        <v>707659896</v>
      </c>
      <c r="G7" s="18">
        <f t="shared" si="0"/>
        <v>814496731</v>
      </c>
      <c r="H7" s="18">
        <f t="shared" si="0"/>
        <v>742557290</v>
      </c>
      <c r="I7" s="14"/>
    </row>
    <row r="8" spans="1:9" x14ac:dyDescent="0.25">
      <c r="A8" s="29"/>
      <c r="B8" s="18"/>
      <c r="C8" s="18"/>
      <c r="D8" s="18"/>
      <c r="E8" s="19"/>
      <c r="F8" s="18"/>
      <c r="G8" s="19"/>
      <c r="H8" s="19"/>
      <c r="I8" s="14"/>
    </row>
    <row r="9" spans="1:9" x14ac:dyDescent="0.25">
      <c r="A9" s="27" t="s">
        <v>60</v>
      </c>
      <c r="B9" s="31">
        <f t="shared" ref="B9:H9" si="1">B10+B11</f>
        <v>64469988</v>
      </c>
      <c r="C9" s="31">
        <f t="shared" si="1"/>
        <v>71742930</v>
      </c>
      <c r="D9" s="31">
        <f t="shared" si="1"/>
        <v>70561657</v>
      </c>
      <c r="E9" s="31">
        <f t="shared" si="1"/>
        <v>77965692</v>
      </c>
      <c r="F9" s="31">
        <f t="shared" si="1"/>
        <v>158681329</v>
      </c>
      <c r="G9" s="31">
        <f t="shared" si="1"/>
        <v>183285209</v>
      </c>
      <c r="H9" s="31">
        <f t="shared" si="1"/>
        <v>180355405</v>
      </c>
      <c r="I9" s="14"/>
    </row>
    <row r="10" spans="1:9" x14ac:dyDescent="0.25">
      <c r="A10" s="5" t="s">
        <v>11</v>
      </c>
      <c r="B10" s="19">
        <v>49992520</v>
      </c>
      <c r="C10" s="19">
        <v>54065034</v>
      </c>
      <c r="D10" s="19">
        <v>53908736</v>
      </c>
      <c r="E10" s="19">
        <v>55662010</v>
      </c>
      <c r="F10" s="19">
        <v>117533961</v>
      </c>
      <c r="G10" s="19">
        <v>137801623</v>
      </c>
      <c r="H10" s="1">
        <v>134978570</v>
      </c>
      <c r="I10" s="14"/>
    </row>
    <row r="11" spans="1:9" x14ac:dyDescent="0.25">
      <c r="A11" s="5" t="s">
        <v>17</v>
      </c>
      <c r="B11" s="19">
        <v>14477468</v>
      </c>
      <c r="C11" s="19">
        <v>17677896</v>
      </c>
      <c r="D11" s="19">
        <v>16652921</v>
      </c>
      <c r="E11" s="19">
        <v>22303682</v>
      </c>
      <c r="F11" s="19">
        <v>41147368</v>
      </c>
      <c r="G11" s="19">
        <v>45483586</v>
      </c>
      <c r="H11" s="1">
        <v>45376835</v>
      </c>
      <c r="I11" s="14"/>
    </row>
    <row r="12" spans="1:9" x14ac:dyDescent="0.25">
      <c r="A12" s="5" t="s">
        <v>37</v>
      </c>
      <c r="B12" s="19"/>
      <c r="C12" s="19">
        <v>0</v>
      </c>
      <c r="D12" s="19">
        <v>0</v>
      </c>
      <c r="E12" s="19">
        <v>0</v>
      </c>
      <c r="F12" s="19">
        <v>1137894</v>
      </c>
      <c r="G12" s="19">
        <v>0</v>
      </c>
      <c r="H12" s="19"/>
      <c r="I12" s="14"/>
    </row>
    <row r="13" spans="1:9" x14ac:dyDescent="0.25">
      <c r="A13" s="29" t="s">
        <v>4</v>
      </c>
      <c r="B13" s="18">
        <f t="shared" ref="B13:H13" si="2">B7-B9+B12</f>
        <v>319310888</v>
      </c>
      <c r="C13" s="18">
        <f t="shared" si="2"/>
        <v>402159451</v>
      </c>
      <c r="D13" s="18">
        <f t="shared" si="2"/>
        <v>329393020</v>
      </c>
      <c r="E13" s="18">
        <f t="shared" si="2"/>
        <v>297255292</v>
      </c>
      <c r="F13" s="18">
        <f t="shared" si="2"/>
        <v>550116461</v>
      </c>
      <c r="G13" s="18">
        <f t="shared" si="2"/>
        <v>631211522</v>
      </c>
      <c r="H13" s="18">
        <f t="shared" si="2"/>
        <v>562201885</v>
      </c>
      <c r="I13" s="14"/>
    </row>
    <row r="14" spans="1:9" x14ac:dyDescent="0.25">
      <c r="A14" s="30" t="s">
        <v>61</v>
      </c>
      <c r="B14" s="18"/>
      <c r="C14" s="18"/>
      <c r="D14" s="18"/>
      <c r="E14" s="18"/>
      <c r="F14" s="18"/>
      <c r="G14" s="18"/>
      <c r="H14" s="19"/>
      <c r="I14" s="14"/>
    </row>
    <row r="15" spans="1:9" x14ac:dyDescent="0.25">
      <c r="A15" s="5" t="s">
        <v>6</v>
      </c>
      <c r="B15" s="19">
        <v>277163705</v>
      </c>
      <c r="C15" s="19">
        <v>341417569</v>
      </c>
      <c r="D15" s="19">
        <v>306867974</v>
      </c>
      <c r="E15" s="19">
        <v>238132199</v>
      </c>
      <c r="F15" s="19">
        <v>412661543</v>
      </c>
      <c r="G15" s="19">
        <v>434141917</v>
      </c>
      <c r="H15" s="1">
        <v>492838540</v>
      </c>
      <c r="I15" s="14"/>
    </row>
    <row r="16" spans="1:9" x14ac:dyDescent="0.25">
      <c r="A16" s="5" t="s">
        <v>12</v>
      </c>
      <c r="B16" s="19">
        <v>186018111</v>
      </c>
      <c r="C16" s="19">
        <v>164091576</v>
      </c>
      <c r="D16" s="19">
        <v>68624908</v>
      </c>
      <c r="E16" s="19">
        <v>3684172</v>
      </c>
      <c r="F16" s="19">
        <v>1808900</v>
      </c>
      <c r="G16" s="19">
        <v>2477901</v>
      </c>
      <c r="H16" s="1">
        <v>3918894</v>
      </c>
      <c r="I16" s="14"/>
    </row>
    <row r="17" spans="1:9" x14ac:dyDescent="0.25">
      <c r="A17" s="5"/>
      <c r="B17" s="19"/>
      <c r="C17" s="19"/>
      <c r="D17" s="19"/>
      <c r="E17" s="19"/>
      <c r="F17" s="19"/>
      <c r="G17" s="19"/>
      <c r="H17" s="19"/>
      <c r="I17" s="14"/>
    </row>
    <row r="18" spans="1:9" x14ac:dyDescent="0.25">
      <c r="A18" s="27" t="s">
        <v>62</v>
      </c>
      <c r="B18" s="19">
        <f>B13-B15+B16</f>
        <v>228165294</v>
      </c>
      <c r="C18" s="19">
        <f t="shared" ref="C18:H18" si="3">C13-C15+C16</f>
        <v>224833458</v>
      </c>
      <c r="D18" s="19">
        <f t="shared" si="3"/>
        <v>91149954</v>
      </c>
      <c r="E18" s="19">
        <f t="shared" si="3"/>
        <v>62807265</v>
      </c>
      <c r="F18" s="19">
        <f t="shared" si="3"/>
        <v>139263818</v>
      </c>
      <c r="G18" s="19">
        <f t="shared" si="3"/>
        <v>199547506</v>
      </c>
      <c r="H18" s="19">
        <f t="shared" si="3"/>
        <v>73282239</v>
      </c>
      <c r="I18" s="14"/>
    </row>
    <row r="19" spans="1:9" x14ac:dyDescent="0.25">
      <c r="A19" s="5" t="s">
        <v>63</v>
      </c>
      <c r="B19" s="19">
        <v>10865014</v>
      </c>
      <c r="C19" s="19">
        <v>10706355</v>
      </c>
      <c r="D19" s="19">
        <v>4340474</v>
      </c>
      <c r="E19" s="19">
        <v>2990822</v>
      </c>
      <c r="F19" s="19">
        <v>6631610</v>
      </c>
      <c r="G19" s="19">
        <v>9502262</v>
      </c>
      <c r="H19" s="1">
        <v>3489630</v>
      </c>
      <c r="I19" s="14"/>
    </row>
    <row r="20" spans="1:9" x14ac:dyDescent="0.25">
      <c r="A20" s="27" t="s">
        <v>68</v>
      </c>
      <c r="B20" s="18">
        <f>B18-B19</f>
        <v>217300280</v>
      </c>
      <c r="C20" s="18">
        <f t="shared" ref="C20:H20" si="4">C18-C19</f>
        <v>214127103</v>
      </c>
      <c r="D20" s="18">
        <f t="shared" si="4"/>
        <v>86809480</v>
      </c>
      <c r="E20" s="18">
        <f t="shared" si="4"/>
        <v>59816443</v>
      </c>
      <c r="F20" s="18">
        <f t="shared" si="4"/>
        <v>132632208</v>
      </c>
      <c r="G20" s="18">
        <f t="shared" si="4"/>
        <v>190045244</v>
      </c>
      <c r="H20" s="18">
        <f t="shared" si="4"/>
        <v>69792609</v>
      </c>
      <c r="I20" s="14"/>
    </row>
    <row r="21" spans="1:9" x14ac:dyDescent="0.25">
      <c r="A21" s="9"/>
      <c r="B21" s="19"/>
      <c r="C21" s="19"/>
      <c r="D21" s="19"/>
      <c r="E21" s="19"/>
      <c r="F21" s="19"/>
      <c r="G21" s="19"/>
      <c r="H21" s="19"/>
      <c r="I21" s="14"/>
    </row>
    <row r="22" spans="1:9" x14ac:dyDescent="0.25">
      <c r="A22" s="24" t="s">
        <v>64</v>
      </c>
      <c r="B22" s="18">
        <f t="shared" ref="B22:H22" si="5">SUM(B23:B24)</f>
        <v>68310647</v>
      </c>
      <c r="C22" s="18">
        <f t="shared" si="5"/>
        <v>56137661</v>
      </c>
      <c r="D22" s="18">
        <f t="shared" si="5"/>
        <v>24229699</v>
      </c>
      <c r="E22" s="18">
        <f t="shared" si="5"/>
        <v>-28644050</v>
      </c>
      <c r="F22" s="18">
        <f t="shared" si="5"/>
        <v>58343314</v>
      </c>
      <c r="G22" s="18">
        <f t="shared" si="5"/>
        <v>73611136</v>
      </c>
      <c r="H22" s="18">
        <f t="shared" si="5"/>
        <v>40538263</v>
      </c>
      <c r="I22" s="14"/>
    </row>
    <row r="23" spans="1:9" x14ac:dyDescent="0.25">
      <c r="A23" s="5" t="s">
        <v>21</v>
      </c>
      <c r="B23" s="19">
        <v>59179501</v>
      </c>
      <c r="C23" s="19">
        <v>51063213</v>
      </c>
      <c r="D23" s="19">
        <v>23798574</v>
      </c>
      <c r="E23" s="19">
        <v>9881611</v>
      </c>
      <c r="F23" s="19">
        <v>29259954</v>
      </c>
      <c r="G23" s="19">
        <v>33742093</v>
      </c>
      <c r="H23" s="1">
        <v>12144662</v>
      </c>
      <c r="I23" s="14"/>
    </row>
    <row r="24" spans="1:9" x14ac:dyDescent="0.25">
      <c r="A24" s="5" t="s">
        <v>22</v>
      </c>
      <c r="B24" s="19">
        <v>9131146</v>
      </c>
      <c r="C24" s="19">
        <v>5074448</v>
      </c>
      <c r="D24" s="19">
        <v>431125</v>
      </c>
      <c r="E24" s="19">
        <v>-38525661</v>
      </c>
      <c r="F24" s="19">
        <v>29083360</v>
      </c>
      <c r="G24" s="19">
        <v>39869043</v>
      </c>
      <c r="H24" s="1">
        <v>28393601</v>
      </c>
      <c r="I24" s="14"/>
    </row>
    <row r="25" spans="1:9" x14ac:dyDescent="0.25">
      <c r="A25" s="27" t="s">
        <v>65</v>
      </c>
      <c r="B25" s="18">
        <f>(B20-B22)+1</f>
        <v>148989634</v>
      </c>
      <c r="C25" s="18">
        <f t="shared" ref="C25:H25" si="6">C20-C22</f>
        <v>157989442</v>
      </c>
      <c r="D25" s="18">
        <f t="shared" si="6"/>
        <v>62579781</v>
      </c>
      <c r="E25" s="18">
        <f t="shared" si="6"/>
        <v>88460493</v>
      </c>
      <c r="F25" s="18">
        <f t="shared" si="6"/>
        <v>74288894</v>
      </c>
      <c r="G25" s="18">
        <f t="shared" si="6"/>
        <v>116434108</v>
      </c>
      <c r="H25" s="18">
        <f t="shared" si="6"/>
        <v>29254346</v>
      </c>
      <c r="I25" s="14"/>
    </row>
    <row r="26" spans="1:9" x14ac:dyDescent="0.25">
      <c r="A26" s="2"/>
      <c r="B26" s="9"/>
      <c r="C26" s="7"/>
      <c r="D26" s="7"/>
      <c r="E26" s="7"/>
      <c r="F26" s="7"/>
      <c r="G26" s="6"/>
      <c r="H26" s="6"/>
    </row>
    <row r="27" spans="1:9" x14ac:dyDescent="0.25">
      <c r="A27" s="27" t="s">
        <v>66</v>
      </c>
      <c r="B27" s="32">
        <f>B25/('1'!B38/10)</f>
        <v>0.72397383357088863</v>
      </c>
      <c r="C27" s="32">
        <f>C25/('1'!C38/10)</f>
        <v>0.73114848296728541</v>
      </c>
      <c r="D27" s="32">
        <f>D25/('1'!D38/10)</f>
        <v>0.27581778054393785</v>
      </c>
      <c r="E27" s="32">
        <f>E25/('1'!E38/10)</f>
        <v>0.38988594167631474</v>
      </c>
      <c r="F27" s="32">
        <f>F25/('1'!F38/10)</f>
        <v>0.32742520882493759</v>
      </c>
      <c r="G27" s="32">
        <f>G25/('1'!G38/10)</f>
        <v>0.4887414161704477</v>
      </c>
      <c r="H27" s="32">
        <f>H25/('1'!H38/10)</f>
        <v>0.12279744087686292</v>
      </c>
    </row>
    <row r="28" spans="1:9" x14ac:dyDescent="0.25">
      <c r="A28" s="30" t="s">
        <v>67</v>
      </c>
      <c r="B28" s="19">
        <f>'1'!B38/10</f>
        <v>205794225</v>
      </c>
      <c r="C28" s="19">
        <f>'1'!C38/10</f>
        <v>216083936</v>
      </c>
      <c r="D28" s="19">
        <f>'1'!D38/10</f>
        <v>226888132</v>
      </c>
      <c r="E28" s="19">
        <f>'1'!E38/10</f>
        <v>226888132</v>
      </c>
      <c r="F28" s="19">
        <f>'1'!F38/10</f>
        <v>226888132</v>
      </c>
      <c r="G28" s="19">
        <f>'1'!G38/10</f>
        <v>238232538</v>
      </c>
      <c r="H28" s="19">
        <f>'1'!H38/10</f>
        <v>238232538</v>
      </c>
    </row>
    <row r="29" spans="1:9" x14ac:dyDescent="0.25">
      <c r="A29" s="28"/>
      <c r="B29" s="6"/>
      <c r="C29" s="6"/>
      <c r="D29" s="6"/>
      <c r="E29" s="6"/>
      <c r="F29" s="6"/>
      <c r="G29" s="6"/>
      <c r="H29" s="6"/>
    </row>
    <row r="30" spans="1:9" x14ac:dyDescent="0.25">
      <c r="B30" s="6"/>
      <c r="C30" s="6"/>
      <c r="D30" s="6"/>
      <c r="E30" s="6"/>
      <c r="F30" s="6"/>
      <c r="G30" s="6"/>
      <c r="H30" s="6"/>
    </row>
    <row r="50" spans="1:1" x14ac:dyDescent="0.25">
      <c r="A50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32"/>
  <sheetViews>
    <sheetView tabSelected="1" zoomScaleNormal="100" workbookViewId="0">
      <pane xSplit="1" ySplit="4" topLeftCell="B13" activePane="bottomRight" state="frozen"/>
      <selection pane="topRight" activeCell="B1" sqref="B1"/>
      <selection pane="bottomLeft" activeCell="A6" sqref="A6"/>
      <selection pane="bottomRight" activeCell="L23" sqref="L23"/>
    </sheetView>
  </sheetViews>
  <sheetFormatPr defaultRowHeight="15" x14ac:dyDescent="0.25"/>
  <cols>
    <col min="1" max="1" width="43" bestFit="1" customWidth="1"/>
    <col min="2" max="2" width="15.28515625" bestFit="1" customWidth="1"/>
    <col min="3" max="8" width="15" bestFit="1" customWidth="1"/>
  </cols>
  <sheetData>
    <row r="1" spans="1:9" x14ac:dyDescent="0.25">
      <c r="A1" s="9" t="s">
        <v>47</v>
      </c>
    </row>
    <row r="2" spans="1:9" x14ac:dyDescent="0.25">
      <c r="A2" s="9" t="s">
        <v>69</v>
      </c>
    </row>
    <row r="3" spans="1:9" x14ac:dyDescent="0.25">
      <c r="A3" t="s">
        <v>49</v>
      </c>
    </row>
    <row r="4" spans="1:9" x14ac:dyDescent="0.25">
      <c r="B4" s="6">
        <v>2013</v>
      </c>
      <c r="C4" s="6">
        <v>2014</v>
      </c>
      <c r="D4" s="6">
        <v>2015</v>
      </c>
      <c r="E4" s="6">
        <v>2016</v>
      </c>
      <c r="F4" s="6">
        <v>2017</v>
      </c>
      <c r="G4" s="6">
        <v>2018</v>
      </c>
      <c r="H4" s="6">
        <v>2019</v>
      </c>
    </row>
    <row r="5" spans="1:9" x14ac:dyDescent="0.25">
      <c r="A5" s="27" t="s">
        <v>70</v>
      </c>
      <c r="B5" s="14"/>
      <c r="C5" s="14"/>
      <c r="D5" s="14"/>
      <c r="E5" s="14"/>
      <c r="F5" s="14"/>
      <c r="G5" s="14"/>
      <c r="H5" s="14"/>
      <c r="I5" s="14"/>
    </row>
    <row r="6" spans="1:9" x14ac:dyDescent="0.25">
      <c r="A6" t="s">
        <v>18</v>
      </c>
      <c r="B6" s="14">
        <v>1739766162</v>
      </c>
      <c r="C6" s="14">
        <v>2033607207</v>
      </c>
      <c r="D6" s="14">
        <v>1740399624</v>
      </c>
      <c r="E6" s="14">
        <v>1638937619</v>
      </c>
      <c r="F6" s="14">
        <v>3694421279</v>
      </c>
      <c r="G6" s="14">
        <v>4616684476</v>
      </c>
      <c r="H6" s="1">
        <v>4497998941</v>
      </c>
      <c r="I6" s="14"/>
    </row>
    <row r="7" spans="1:9" ht="15.75" x14ac:dyDescent="0.25">
      <c r="A7" s="13" t="s">
        <v>19</v>
      </c>
      <c r="B7" s="14">
        <v>-1030869109</v>
      </c>
      <c r="C7" s="14">
        <v>-1457761080</v>
      </c>
      <c r="D7" s="14">
        <v>-1453206710</v>
      </c>
      <c r="E7" s="14">
        <v>-1867681483</v>
      </c>
      <c r="F7" s="14">
        <v>-3346916236</v>
      </c>
      <c r="G7" s="14">
        <v>-4332000854</v>
      </c>
      <c r="H7" s="14">
        <v>-3999440142</v>
      </c>
      <c r="I7" s="14"/>
    </row>
    <row r="8" spans="1:9" x14ac:dyDescent="0.25">
      <c r="A8" t="s">
        <v>20</v>
      </c>
      <c r="B8" s="14">
        <v>-29657206</v>
      </c>
      <c r="C8" s="14">
        <v>-34718941</v>
      </c>
      <c r="D8" s="14">
        <v>-18352181</v>
      </c>
      <c r="E8" s="14">
        <v>0</v>
      </c>
      <c r="F8" s="14">
        <v>0</v>
      </c>
      <c r="G8" s="14">
        <v>-41119179</v>
      </c>
      <c r="H8" s="14">
        <v>-29505403</v>
      </c>
      <c r="I8" s="14"/>
    </row>
    <row r="9" spans="1:9" x14ac:dyDescent="0.25">
      <c r="A9" t="s">
        <v>32</v>
      </c>
      <c r="B9" s="14">
        <v>-277104277</v>
      </c>
      <c r="C9" s="14">
        <v>-341417569</v>
      </c>
      <c r="D9" s="14">
        <v>-306867974</v>
      </c>
      <c r="E9" s="14">
        <v>-238132199</v>
      </c>
      <c r="F9" s="14">
        <v>-412661543</v>
      </c>
      <c r="G9" s="14">
        <v>-434141917</v>
      </c>
      <c r="H9" s="14">
        <v>-492838540</v>
      </c>
      <c r="I9" s="14"/>
    </row>
    <row r="10" spans="1:9" ht="15.75" x14ac:dyDescent="0.25">
      <c r="A10" s="3"/>
      <c r="B10" s="15">
        <f t="shared" ref="B10" si="0">SUM(B6:B9)</f>
        <v>402135570</v>
      </c>
      <c r="C10" s="15">
        <f>SUM(C6:C9)</f>
        <v>199709617</v>
      </c>
      <c r="D10" s="15">
        <f t="shared" ref="D10:H10" si="1">SUM(D6:D9)</f>
        <v>-38027241</v>
      </c>
      <c r="E10" s="15">
        <f t="shared" si="1"/>
        <v>-466876063</v>
      </c>
      <c r="F10" s="15">
        <f t="shared" si="1"/>
        <v>-65156500</v>
      </c>
      <c r="G10" s="15">
        <f t="shared" si="1"/>
        <v>-190577474</v>
      </c>
      <c r="H10" s="15">
        <f t="shared" si="1"/>
        <v>-23785144</v>
      </c>
      <c r="I10" s="14"/>
    </row>
    <row r="11" spans="1:9" ht="15.75" x14ac:dyDescent="0.25">
      <c r="A11" s="3"/>
      <c r="B11" s="14"/>
      <c r="C11" s="14"/>
      <c r="D11" s="14"/>
      <c r="E11" s="14"/>
      <c r="F11" s="14"/>
      <c r="G11" s="14"/>
      <c r="H11" s="14"/>
      <c r="I11" s="14"/>
    </row>
    <row r="12" spans="1:9" x14ac:dyDescent="0.25">
      <c r="A12" s="27" t="s">
        <v>71</v>
      </c>
      <c r="B12" s="14"/>
      <c r="C12" s="14"/>
      <c r="D12" s="14"/>
      <c r="E12" s="14"/>
      <c r="F12" s="14"/>
      <c r="G12" s="14"/>
      <c r="H12" s="14"/>
      <c r="I12" s="14"/>
    </row>
    <row r="13" spans="1:9" x14ac:dyDescent="0.25">
      <c r="A13" t="s">
        <v>10</v>
      </c>
      <c r="B13" s="14">
        <v>-719158158</v>
      </c>
      <c r="C13" s="14">
        <v>-366325314</v>
      </c>
      <c r="D13" s="14">
        <v>-1892255556</v>
      </c>
      <c r="E13" s="14">
        <v>-459019466</v>
      </c>
      <c r="F13" s="14">
        <v>-420045625</v>
      </c>
      <c r="G13" s="14">
        <v>-452735647</v>
      </c>
      <c r="H13" s="14">
        <v>-286144631</v>
      </c>
      <c r="I13" s="14"/>
    </row>
    <row r="14" spans="1:9" x14ac:dyDescent="0.25">
      <c r="A14" s="5" t="s">
        <v>33</v>
      </c>
      <c r="B14" s="14"/>
      <c r="C14" s="14">
        <v>0</v>
      </c>
      <c r="D14" s="14">
        <v>-375150</v>
      </c>
      <c r="E14" s="14">
        <v>0</v>
      </c>
      <c r="F14" s="14">
        <v>0</v>
      </c>
      <c r="G14" s="14">
        <v>0</v>
      </c>
      <c r="H14" s="14"/>
      <c r="I14" s="14"/>
    </row>
    <row r="15" spans="1:9" x14ac:dyDescent="0.25">
      <c r="A15" s="5" t="s">
        <v>24</v>
      </c>
      <c r="B15" s="14">
        <v>61696656</v>
      </c>
      <c r="C15" s="14">
        <v>82956</v>
      </c>
      <c r="D15" s="14">
        <v>0</v>
      </c>
      <c r="E15" s="14">
        <v>3570000</v>
      </c>
      <c r="F15" s="14">
        <v>2170000</v>
      </c>
      <c r="G15" s="14">
        <v>665000</v>
      </c>
      <c r="H15" s="1">
        <v>2520000</v>
      </c>
      <c r="I15" s="14"/>
    </row>
    <row r="16" spans="1:9" x14ac:dyDescent="0.25">
      <c r="A16" s="2"/>
      <c r="B16" s="15">
        <f t="shared" ref="B16" si="2">SUM(B13:B15)</f>
        <v>-657461502</v>
      </c>
      <c r="C16" s="15">
        <f>SUM(C13:C15)</f>
        <v>-366242358</v>
      </c>
      <c r="D16" s="15">
        <f t="shared" ref="D16:H16" si="3">SUM(D13:D15)</f>
        <v>-1892630706</v>
      </c>
      <c r="E16" s="15">
        <f t="shared" si="3"/>
        <v>-455449466</v>
      </c>
      <c r="F16" s="15">
        <f t="shared" si="3"/>
        <v>-417875625</v>
      </c>
      <c r="G16" s="15">
        <f t="shared" si="3"/>
        <v>-452070647</v>
      </c>
      <c r="H16" s="15">
        <f t="shared" si="3"/>
        <v>-283624631</v>
      </c>
      <c r="I16" s="14"/>
    </row>
    <row r="17" spans="1:9" x14ac:dyDescent="0.25">
      <c r="B17" s="14"/>
      <c r="C17" s="14"/>
      <c r="D17" s="14"/>
      <c r="E17" s="14"/>
      <c r="F17" s="14"/>
      <c r="G17" s="14"/>
      <c r="H17" s="14"/>
      <c r="I17" s="14"/>
    </row>
    <row r="18" spans="1:9" x14ac:dyDescent="0.25">
      <c r="A18" s="27" t="s">
        <v>72</v>
      </c>
      <c r="B18" s="14"/>
      <c r="C18" s="14"/>
      <c r="D18" s="14"/>
      <c r="E18" s="14"/>
      <c r="F18" s="14"/>
      <c r="G18" s="14"/>
      <c r="H18" s="14"/>
      <c r="I18" s="14"/>
    </row>
    <row r="19" spans="1:9" x14ac:dyDescent="0.25">
      <c r="A19" s="5" t="s">
        <v>35</v>
      </c>
      <c r="B19" s="14">
        <v>-31275931</v>
      </c>
      <c r="C19" s="14">
        <v>89355984</v>
      </c>
      <c r="D19" s="14">
        <v>-407170888</v>
      </c>
      <c r="E19" s="14">
        <v>953509558</v>
      </c>
      <c r="F19" s="14">
        <v>-214423363</v>
      </c>
      <c r="G19" s="14">
        <v>916596795</v>
      </c>
      <c r="H19" s="1">
        <v>642609662</v>
      </c>
      <c r="I19" s="14"/>
    </row>
    <row r="20" spans="1:9" x14ac:dyDescent="0.25">
      <c r="A20" s="5" t="s">
        <v>41</v>
      </c>
      <c r="B20" s="14"/>
      <c r="C20" s="14"/>
      <c r="D20" s="14"/>
      <c r="E20" s="14"/>
      <c r="F20" s="14"/>
      <c r="G20" s="14">
        <v>9739247</v>
      </c>
      <c r="H20" s="14"/>
      <c r="I20" s="14"/>
    </row>
    <row r="21" spans="1:9" x14ac:dyDescent="0.25">
      <c r="A21" s="5" t="s">
        <v>81</v>
      </c>
      <c r="B21" s="14"/>
      <c r="C21" s="14"/>
      <c r="D21" s="14"/>
      <c r="E21" s="14"/>
      <c r="F21" s="14"/>
      <c r="G21" s="14"/>
      <c r="H21" s="1">
        <v>-102064246</v>
      </c>
      <c r="I21" s="14"/>
    </row>
    <row r="22" spans="1:9" x14ac:dyDescent="0.25">
      <c r="A22" s="5" t="s">
        <v>34</v>
      </c>
      <c r="B22" s="14">
        <v>198055855</v>
      </c>
      <c r="C22" s="14">
        <v>-49984891</v>
      </c>
      <c r="D22" s="14">
        <v>919190083</v>
      </c>
      <c r="E22" s="14">
        <v>39378567</v>
      </c>
      <c r="F22" s="14">
        <v>664175956</v>
      </c>
      <c r="G22" s="14">
        <v>-325266755</v>
      </c>
      <c r="H22" s="1">
        <v>-194926292</v>
      </c>
      <c r="I22" s="14"/>
    </row>
    <row r="23" spans="1:9" x14ac:dyDescent="0.25">
      <c r="A23" s="5" t="s">
        <v>36</v>
      </c>
      <c r="B23" s="14">
        <v>-5000000</v>
      </c>
      <c r="C23" s="14">
        <v>-3000000</v>
      </c>
      <c r="D23" s="14">
        <v>0</v>
      </c>
      <c r="E23" s="14">
        <v>0</v>
      </c>
      <c r="F23" s="14">
        <v>0</v>
      </c>
      <c r="G23" s="14">
        <v>0</v>
      </c>
      <c r="H23" s="14"/>
      <c r="I23" s="14"/>
    </row>
    <row r="24" spans="1:9" x14ac:dyDescent="0.25">
      <c r="A24" s="2"/>
      <c r="B24" s="16">
        <f>SUM(B19:B23)</f>
        <v>161779924</v>
      </c>
      <c r="C24" s="16">
        <f>SUM(C19:C23)</f>
        <v>36371093</v>
      </c>
      <c r="D24" s="16">
        <f t="shared" ref="D24:H24" si="4">SUM(D19:D23)</f>
        <v>512019195</v>
      </c>
      <c r="E24" s="16">
        <f t="shared" si="4"/>
        <v>992888125</v>
      </c>
      <c r="F24" s="16">
        <f t="shared" si="4"/>
        <v>449752593</v>
      </c>
      <c r="G24" s="16">
        <f t="shared" si="4"/>
        <v>601069287</v>
      </c>
      <c r="H24" s="16">
        <f t="shared" si="4"/>
        <v>345619124</v>
      </c>
      <c r="I24" s="14"/>
    </row>
    <row r="25" spans="1:9" x14ac:dyDescent="0.25">
      <c r="B25" s="14"/>
      <c r="C25" s="14"/>
      <c r="D25" s="14"/>
      <c r="E25" s="14"/>
      <c r="F25" s="14"/>
      <c r="G25" s="14"/>
      <c r="H25" s="14"/>
      <c r="I25" s="14"/>
    </row>
    <row r="26" spans="1:9" x14ac:dyDescent="0.25">
      <c r="A26" s="2" t="s">
        <v>73</v>
      </c>
      <c r="B26" s="17">
        <f t="shared" ref="B26:H26" si="5">B10+B16+B24</f>
        <v>-93546008</v>
      </c>
      <c r="C26" s="17">
        <f t="shared" si="5"/>
        <v>-130161648</v>
      </c>
      <c r="D26" s="17">
        <f t="shared" si="5"/>
        <v>-1418638752</v>
      </c>
      <c r="E26" s="17">
        <f t="shared" si="5"/>
        <v>70562596</v>
      </c>
      <c r="F26" s="17">
        <f t="shared" si="5"/>
        <v>-33279532</v>
      </c>
      <c r="G26" s="17">
        <f t="shared" si="5"/>
        <v>-41578834</v>
      </c>
      <c r="H26" s="17">
        <f t="shared" si="5"/>
        <v>38209349</v>
      </c>
      <c r="I26" s="14"/>
    </row>
    <row r="27" spans="1:9" x14ac:dyDescent="0.25">
      <c r="A27" s="30" t="s">
        <v>74</v>
      </c>
      <c r="B27" s="14">
        <v>1657866441</v>
      </c>
      <c r="C27" s="14">
        <v>1564320433</v>
      </c>
      <c r="D27" s="14">
        <v>1434158781</v>
      </c>
      <c r="E27" s="14">
        <v>15520029</v>
      </c>
      <c r="F27" s="14">
        <v>86082625</v>
      </c>
      <c r="G27" s="14">
        <v>52803092</v>
      </c>
      <c r="H27" s="1">
        <v>13142405</v>
      </c>
      <c r="I27" s="14"/>
    </row>
    <row r="28" spans="1:9" x14ac:dyDescent="0.25">
      <c r="A28" t="s">
        <v>82</v>
      </c>
      <c r="B28" s="14"/>
      <c r="C28" s="14"/>
      <c r="D28" s="14"/>
      <c r="E28" s="14"/>
      <c r="F28" s="14"/>
      <c r="G28" s="14">
        <v>1918148</v>
      </c>
      <c r="H28" s="1">
        <v>271936</v>
      </c>
      <c r="I28" s="14"/>
    </row>
    <row r="29" spans="1:9" x14ac:dyDescent="0.25">
      <c r="A29" s="27" t="s">
        <v>75</v>
      </c>
      <c r="B29" s="17">
        <f t="shared" ref="B29:F29" si="6">B26+B27</f>
        <v>1564320433</v>
      </c>
      <c r="C29" s="17">
        <f t="shared" si="6"/>
        <v>1434158785</v>
      </c>
      <c r="D29" s="17">
        <f t="shared" si="6"/>
        <v>15520029</v>
      </c>
      <c r="E29" s="17">
        <f t="shared" si="6"/>
        <v>86082625</v>
      </c>
      <c r="F29" s="17">
        <f t="shared" si="6"/>
        <v>52803093</v>
      </c>
      <c r="G29" s="17">
        <f>SUM(G26:G28)-1</f>
        <v>13142405</v>
      </c>
      <c r="H29" s="17">
        <f>SUM(H26:H28)</f>
        <v>51623690</v>
      </c>
      <c r="I29" s="14"/>
    </row>
    <row r="30" spans="1:9" x14ac:dyDescent="0.25">
      <c r="B30" s="14"/>
      <c r="C30" s="14"/>
      <c r="D30" s="14"/>
      <c r="E30" s="14"/>
      <c r="F30" s="14"/>
      <c r="G30" s="14"/>
      <c r="H30" s="14"/>
      <c r="I30" s="14"/>
    </row>
    <row r="31" spans="1:9" x14ac:dyDescent="0.25">
      <c r="A31" s="27" t="s">
        <v>76</v>
      </c>
      <c r="B31" s="10">
        <f>B10/('1'!B38/10)</f>
        <v>1.9540663495294874</v>
      </c>
      <c r="C31" s="10">
        <f>C10/('1'!C38/10)</f>
        <v>0.92422241420111861</v>
      </c>
      <c r="D31" s="10">
        <f>D10/('1'!D38/10)</f>
        <v>-0.16760348223061752</v>
      </c>
      <c r="E31" s="10">
        <f>E10/('1'!E38/10)</f>
        <v>-2.0577368189535803</v>
      </c>
      <c r="F31" s="10">
        <f>F10/('1'!F38/10)</f>
        <v>-0.28717456230808935</v>
      </c>
      <c r="G31" s="10">
        <f>G10/('1'!G38/10)</f>
        <v>-0.79996408383140338</v>
      </c>
      <c r="H31" s="10">
        <f>H10/('1'!H38/10)</f>
        <v>-9.9840031087609027E-2</v>
      </c>
    </row>
    <row r="32" spans="1:9" x14ac:dyDescent="0.25">
      <c r="A32" s="27" t="s">
        <v>77</v>
      </c>
      <c r="B32" s="14">
        <f>'1'!B38/10</f>
        <v>205794225</v>
      </c>
      <c r="C32" s="14">
        <f>'1'!C38/10</f>
        <v>216083936</v>
      </c>
      <c r="D32" s="14">
        <f>'1'!D38/10</f>
        <v>226888132</v>
      </c>
      <c r="E32" s="14">
        <f>'1'!E38/10</f>
        <v>226888132</v>
      </c>
      <c r="F32" s="14">
        <f>'1'!F38/10</f>
        <v>226888132</v>
      </c>
      <c r="G32" s="14">
        <f>'1'!G38/10</f>
        <v>238232538</v>
      </c>
      <c r="H32" s="14">
        <f>'1'!H38/10</f>
        <v>238232538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J4" sqref="J4"/>
    </sheetView>
  </sheetViews>
  <sheetFormatPr defaultRowHeight="15" x14ac:dyDescent="0.25"/>
  <cols>
    <col min="1" max="1" width="16.5703125" bestFit="1" customWidth="1"/>
  </cols>
  <sheetData>
    <row r="1" spans="1:8" x14ac:dyDescent="0.25">
      <c r="A1" s="9" t="s">
        <v>47</v>
      </c>
    </row>
    <row r="2" spans="1:8" x14ac:dyDescent="0.25">
      <c r="A2" s="9" t="s">
        <v>42</v>
      </c>
    </row>
    <row r="3" spans="1:8" x14ac:dyDescent="0.25">
      <c r="A3" t="s">
        <v>49</v>
      </c>
    </row>
    <row r="4" spans="1:8" x14ac:dyDescent="0.25">
      <c r="B4">
        <v>2013</v>
      </c>
      <c r="C4">
        <v>2014</v>
      </c>
      <c r="D4">
        <v>2015</v>
      </c>
      <c r="E4">
        <v>2016</v>
      </c>
      <c r="F4">
        <v>2017</v>
      </c>
      <c r="G4">
        <v>2018</v>
      </c>
      <c r="H4">
        <v>2019</v>
      </c>
    </row>
    <row r="5" spans="1:8" x14ac:dyDescent="0.25">
      <c r="A5" t="s">
        <v>78</v>
      </c>
      <c r="B5" s="21">
        <f>'2'!B25/'1'!B17</f>
        <v>2.2739514235847556E-2</v>
      </c>
      <c r="C5" s="21">
        <f>'2'!C25/'1'!C17</f>
        <v>2.3526381048985835E-2</v>
      </c>
      <c r="D5" s="21">
        <f>'2'!D25/'1'!D17</f>
        <v>8.6343105582536925E-3</v>
      </c>
      <c r="E5" s="21">
        <f>'2'!E25/'1'!E17</f>
        <v>1.0668730363744961E-2</v>
      </c>
      <c r="F5" s="21">
        <f>'2'!F25/'1'!F17</f>
        <v>8.3452515912164835E-3</v>
      </c>
      <c r="G5" s="21">
        <f>'2'!G25/'1'!G17</f>
        <v>1.2035686817171336E-2</v>
      </c>
      <c r="H5" s="21">
        <f>'2'!H25/'1'!H17</f>
        <v>2.8871521374397536E-3</v>
      </c>
    </row>
    <row r="6" spans="1:8" x14ac:dyDescent="0.25">
      <c r="A6" t="s">
        <v>79</v>
      </c>
      <c r="B6" s="21">
        <f>'2'!B25/'1'!B37</f>
        <v>3.6200860897462987E-2</v>
      </c>
      <c r="C6" s="21">
        <f>'2'!C25/'1'!C37</f>
        <v>3.695928594753578E-2</v>
      </c>
      <c r="D6" s="21">
        <f>'2'!D25/'1'!D37</f>
        <v>1.4434092215106876E-2</v>
      </c>
      <c r="E6" s="21">
        <f>'2'!E25/'1'!E37</f>
        <v>1.9999252349548628E-2</v>
      </c>
      <c r="F6" s="21">
        <f>'2'!F25/'1'!F37</f>
        <v>1.6751402447547886E-2</v>
      </c>
      <c r="G6" s="21">
        <f>'2'!G25/'1'!G37</f>
        <v>2.5589529508292849E-2</v>
      </c>
      <c r="H6" s="21">
        <f>'2'!H25/'1'!H37</f>
        <v>6.5601523204593289E-3</v>
      </c>
    </row>
    <row r="7" spans="1:8" x14ac:dyDescent="0.25">
      <c r="A7" t="s">
        <v>43</v>
      </c>
      <c r="B7" s="21">
        <f>('1'!B22+'1'!B23)/'1'!B37</f>
        <v>0.10824136165027594</v>
      </c>
      <c r="C7" s="21">
        <f>('1'!C22+'1'!C23)/'1'!C37</f>
        <v>3.0198122263265625E-2</v>
      </c>
      <c r="D7" s="21">
        <f>('1'!D22+'1'!D23)/'1'!D37</f>
        <v>0.2818819062853633</v>
      </c>
      <c r="E7" s="21">
        <f>('1'!E22+'1'!E23)/'1'!E37</f>
        <v>0.30001074744697831</v>
      </c>
      <c r="F7" s="21">
        <f>('1'!F22+'1'!F23)/'1'!F37</f>
        <v>0.33578649560317259</v>
      </c>
      <c r="G7" s="21">
        <f>('1'!G22+'1'!G23)/'1'!G37</f>
        <v>0.25171163220450077</v>
      </c>
      <c r="H7" s="21">
        <f>('1'!H22+'1'!H23)/'1'!H37</f>
        <v>0.23223978246485422</v>
      </c>
    </row>
    <row r="8" spans="1:8" x14ac:dyDescent="0.25">
      <c r="A8" t="s">
        <v>44</v>
      </c>
      <c r="B8" s="22">
        <f>'1'!B10/'1'!B26</f>
        <v>2.276501039746766</v>
      </c>
      <c r="C8" s="22">
        <f>'1'!C10/'1'!C26</f>
        <v>1.9162744961425762</v>
      </c>
      <c r="D8" s="22">
        <f>'1'!D10/'1'!D26</f>
        <v>1.8765263456952583</v>
      </c>
      <c r="E8" s="22">
        <f>'1'!E10/'1'!E26</f>
        <v>1.4941208822620826</v>
      </c>
      <c r="F8" s="22">
        <f>'1'!F10/'1'!F26</f>
        <v>1.4892119954676064</v>
      </c>
      <c r="G8" s="22">
        <f>'1'!G10/'1'!G26</f>
        <v>1.2772836653508519</v>
      </c>
      <c r="H8" s="22">
        <f>'1'!H10/'1'!H26</f>
        <v>1.2084222683250168</v>
      </c>
    </row>
    <row r="9" spans="1:8" x14ac:dyDescent="0.25">
      <c r="A9" t="s">
        <v>45</v>
      </c>
      <c r="B9" s="21">
        <f>'2'!B25/'2'!B5</f>
        <v>9.2833986184747336E-2</v>
      </c>
      <c r="C9" s="21">
        <f>'2'!C25/'2'!C5</f>
        <v>8.3377474365378582E-2</v>
      </c>
      <c r="D9" s="21">
        <f>'2'!D25/'2'!D5</f>
        <v>3.8106325109276584E-2</v>
      </c>
      <c r="E9" s="21">
        <f>'2'!E25/'2'!E5</f>
        <v>4.3185491346882571E-2</v>
      </c>
      <c r="F9" s="21">
        <f>'2'!F25/'2'!F5</f>
        <v>1.823151807704311E-2</v>
      </c>
      <c r="G9" s="21">
        <f>'2'!G25/'2'!G5</f>
        <v>2.4606713564821889E-2</v>
      </c>
      <c r="H9" s="21">
        <f>'2'!H25/'2'!H5</f>
        <v>6.550494333274098E-3</v>
      </c>
    </row>
    <row r="10" spans="1:8" x14ac:dyDescent="0.25">
      <c r="A10" t="s">
        <v>46</v>
      </c>
      <c r="B10" s="21">
        <f>'2'!B13/'2'!B5</f>
        <v>0.19895949650585357</v>
      </c>
      <c r="C10" s="21">
        <f>'2'!C13/'2'!C5</f>
        <v>0.21223595002346562</v>
      </c>
      <c r="D10" s="21">
        <f>'2'!D13/'2'!D5</f>
        <v>0.20057528659051149</v>
      </c>
      <c r="E10" s="21">
        <f>'2'!E13/'2'!E5</f>
        <v>0.14511693757439326</v>
      </c>
      <c r="F10" s="21">
        <f>'2'!F13/'2'!F5</f>
        <v>0.13500615856793455</v>
      </c>
      <c r="G10" s="21">
        <f>'2'!G13/'2'!G5</f>
        <v>0.13339769065495197</v>
      </c>
      <c r="H10" s="21">
        <f>'2'!H13/'2'!H5</f>
        <v>0.12588557822651431</v>
      </c>
    </row>
    <row r="11" spans="1:8" x14ac:dyDescent="0.25">
      <c r="A11" t="s">
        <v>80</v>
      </c>
      <c r="B11" s="21">
        <f>'2'!B25/('1'!B37+'1'!B22+'1'!B23)</f>
        <v>3.2665141502710646E-2</v>
      </c>
      <c r="C11" s="21">
        <f>'2'!C25/('1'!C37+'1'!C22+'1'!C23)</f>
        <v>3.5875901099818634E-2</v>
      </c>
      <c r="D11" s="21">
        <f>'2'!D25/('1'!D37+'1'!D22+'1'!D23)</f>
        <v>1.1260079531767463E-2</v>
      </c>
      <c r="E11" s="21">
        <f>'2'!E25/('1'!E37+'1'!E22+'1'!E23)</f>
        <v>1.5383913085968015E-2</v>
      </c>
      <c r="F11" s="21">
        <f>'2'!F25/('1'!F37+'1'!F22+'1'!F23)</f>
        <v>1.2540478963282087E-2</v>
      </c>
      <c r="G11" s="21">
        <f>'2'!G25/('1'!G37+'1'!G22+'1'!G23)</f>
        <v>2.0443630026210472E-2</v>
      </c>
      <c r="H11" s="21">
        <f>'2'!H25/('1'!H37+'1'!H22+'1'!H23)</f>
        <v>5.3237628047822227E-3</v>
      </c>
    </row>
    <row r="18" spans="1:7" x14ac:dyDescent="0.25">
      <c r="A18" s="9"/>
    </row>
    <row r="19" spans="1:7" x14ac:dyDescent="0.25">
      <c r="A19" s="9"/>
    </row>
    <row r="21" spans="1:7" ht="15.75" x14ac:dyDescent="0.25">
      <c r="G2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2020-04-12T16:11:33Z</dcterms:modified>
</cp:coreProperties>
</file>