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" l="1"/>
  <c r="G33" i="3"/>
  <c r="F10" i="3"/>
  <c r="G37" i="3" l="1"/>
  <c r="G30" i="3"/>
  <c r="G21" i="3"/>
  <c r="G13" i="3"/>
  <c r="G25" i="2"/>
  <c r="G19" i="2"/>
  <c r="G7" i="2"/>
  <c r="G10" i="2" s="1"/>
  <c r="G49" i="1"/>
  <c r="G37" i="1"/>
  <c r="G26" i="1"/>
  <c r="G22" i="1"/>
  <c r="G12" i="1"/>
  <c r="G6" i="1"/>
  <c r="G10" i="4" l="1"/>
  <c r="G15" i="2"/>
  <c r="G17" i="2" s="1"/>
  <c r="G22" i="2" s="1"/>
  <c r="G32" i="3"/>
  <c r="G34" i="3" s="1"/>
  <c r="G36" i="3"/>
  <c r="G48" i="1"/>
  <c r="G7" i="4"/>
  <c r="G8" i="4"/>
  <c r="G35" i="1"/>
  <c r="G44" i="1" s="1"/>
  <c r="G18" i="1"/>
  <c r="B49" i="1"/>
  <c r="C49" i="1"/>
  <c r="D49" i="1"/>
  <c r="E49" i="1"/>
  <c r="F49" i="1"/>
  <c r="G9" i="4" l="1"/>
  <c r="G24" i="2"/>
  <c r="G11" i="4"/>
  <c r="G6" i="4"/>
  <c r="G5" i="4"/>
  <c r="B25" i="2"/>
  <c r="C25" i="2"/>
  <c r="D25" i="2"/>
  <c r="E25" i="2"/>
  <c r="F25" i="2"/>
  <c r="F37" i="3"/>
  <c r="B37" i="3"/>
  <c r="C37" i="3"/>
  <c r="D37" i="3"/>
  <c r="E37" i="3"/>
  <c r="F30" i="3" l="1"/>
  <c r="F21" i="3"/>
  <c r="F13" i="3"/>
  <c r="F36" i="3" s="1"/>
  <c r="F19" i="2"/>
  <c r="F7" i="2"/>
  <c r="F10" i="2" s="1"/>
  <c r="F15" i="2" s="1"/>
  <c r="F17" i="2" s="1"/>
  <c r="F26" i="1"/>
  <c r="F22" i="1"/>
  <c r="F37" i="1"/>
  <c r="F7" i="4" s="1"/>
  <c r="F12" i="1"/>
  <c r="F6" i="1"/>
  <c r="F8" i="4" l="1"/>
  <c r="F35" i="1"/>
  <c r="F44" i="1" s="1"/>
  <c r="F48" i="1"/>
  <c r="F18" i="1"/>
  <c r="F10" i="4"/>
  <c r="F22" i="2"/>
  <c r="F32" i="3"/>
  <c r="F34" i="3" s="1"/>
  <c r="B30" i="3"/>
  <c r="C30" i="3"/>
  <c r="D30" i="3"/>
  <c r="E30" i="3"/>
  <c r="B21" i="3"/>
  <c r="C21" i="3"/>
  <c r="D21" i="3"/>
  <c r="E21" i="3"/>
  <c r="B13" i="3"/>
  <c r="B36" i="3" s="1"/>
  <c r="C13" i="3"/>
  <c r="C36" i="3" s="1"/>
  <c r="D13" i="3"/>
  <c r="D36" i="3" s="1"/>
  <c r="E13" i="3"/>
  <c r="E36" i="3" s="1"/>
  <c r="B19" i="2"/>
  <c r="C19" i="2"/>
  <c r="D19" i="2"/>
  <c r="E19" i="2"/>
  <c r="B7" i="2"/>
  <c r="B10" i="2" s="1"/>
  <c r="B15" i="2" s="1"/>
  <c r="B17" i="2" s="1"/>
  <c r="C7" i="2"/>
  <c r="C10" i="2" s="1"/>
  <c r="C15" i="2" s="1"/>
  <c r="C17" i="2" s="1"/>
  <c r="D7" i="2"/>
  <c r="D10" i="2" s="1"/>
  <c r="D15" i="2" s="1"/>
  <c r="D17" i="2" s="1"/>
  <c r="E7" i="2"/>
  <c r="E10" i="2" s="1"/>
  <c r="E15" i="2" s="1"/>
  <c r="E17" i="2" s="1"/>
  <c r="E26" i="1"/>
  <c r="B26" i="1"/>
  <c r="C26" i="1"/>
  <c r="D26" i="1"/>
  <c r="B22" i="1"/>
  <c r="C22" i="1"/>
  <c r="D22" i="1"/>
  <c r="E22" i="1"/>
  <c r="B37" i="1"/>
  <c r="B48" i="1" s="1"/>
  <c r="C37" i="1"/>
  <c r="D37" i="1"/>
  <c r="D7" i="4" s="1"/>
  <c r="E37" i="1"/>
  <c r="B12" i="1"/>
  <c r="C12" i="1"/>
  <c r="D12" i="1"/>
  <c r="E12" i="1"/>
  <c r="B6" i="1"/>
  <c r="C6" i="1"/>
  <c r="D6" i="1"/>
  <c r="E6" i="1"/>
  <c r="E18" i="1" l="1"/>
  <c r="C8" i="4"/>
  <c r="B18" i="1"/>
  <c r="D8" i="4"/>
  <c r="B7" i="4"/>
  <c r="E48" i="1"/>
  <c r="E7" i="4"/>
  <c r="B8" i="4"/>
  <c r="C18" i="1"/>
  <c r="E8" i="4"/>
  <c r="C48" i="1"/>
  <c r="C7" i="4"/>
  <c r="D48" i="1"/>
  <c r="B10" i="4"/>
  <c r="C10" i="4"/>
  <c r="E22" i="2"/>
  <c r="E10" i="4"/>
  <c r="D22" i="2"/>
  <c r="D10" i="4"/>
  <c r="F6" i="4"/>
  <c r="F11" i="4"/>
  <c r="F9" i="4"/>
  <c r="F5" i="4"/>
  <c r="F24" i="2"/>
  <c r="B32" i="3"/>
  <c r="B34" i="3" s="1"/>
  <c r="D18" i="1"/>
  <c r="C22" i="2"/>
  <c r="E32" i="3"/>
  <c r="E34" i="3" s="1"/>
  <c r="B22" i="2"/>
  <c r="D32" i="3"/>
  <c r="D34" i="3" s="1"/>
  <c r="C32" i="3"/>
  <c r="C34" i="3" s="1"/>
  <c r="E35" i="1"/>
  <c r="E44" i="1" s="1"/>
  <c r="D35" i="1"/>
  <c r="D44" i="1" s="1"/>
  <c r="B35" i="1"/>
  <c r="B44" i="1" s="1"/>
  <c r="C35" i="1"/>
  <c r="C44" i="1" s="1"/>
  <c r="E24" i="2" l="1"/>
  <c r="E9" i="4"/>
  <c r="E5" i="4"/>
  <c r="E6" i="4"/>
  <c r="E11" i="4"/>
  <c r="B24" i="2"/>
  <c r="B11" i="4"/>
  <c r="B5" i="4"/>
  <c r="B9" i="4"/>
  <c r="B6" i="4"/>
  <c r="C24" i="2"/>
  <c r="C6" i="4"/>
  <c r="C5" i="4"/>
  <c r="C11" i="4"/>
  <c r="C9" i="4"/>
  <c r="D24" i="2"/>
  <c r="D9" i="4"/>
  <c r="D5" i="4"/>
  <c r="D11" i="4"/>
  <c r="D6" i="4"/>
</calcChain>
</file>

<file path=xl/sharedStrings.xml><?xml version="1.0" encoding="utf-8"?>
<sst xmlns="http://schemas.openxmlformats.org/spreadsheetml/2006/main" count="95" uniqueCount="88">
  <si>
    <t>ASSETS</t>
  </si>
  <si>
    <t>NON CURRENT ASSETS</t>
  </si>
  <si>
    <t>CURRENT ASSETS</t>
  </si>
  <si>
    <t>Gross Profit</t>
  </si>
  <si>
    <t>Operating Profit</t>
  </si>
  <si>
    <t>Property,Plant  and  Equipment</t>
  </si>
  <si>
    <t>Financial Expenses</t>
  </si>
  <si>
    <t>Advance, deposits &amp; prepayments</t>
  </si>
  <si>
    <t>Cash &amp; Cash equivalent</t>
  </si>
  <si>
    <t>Inventories</t>
  </si>
  <si>
    <t>Acquisition of fixed assets</t>
  </si>
  <si>
    <t>Other non-operation income</t>
  </si>
  <si>
    <t>Accounts receivables</t>
  </si>
  <si>
    <t>Provision for WPPF</t>
  </si>
  <si>
    <t>Cash paid to suppliers &amp; employees</t>
  </si>
  <si>
    <t>Income tax paid</t>
  </si>
  <si>
    <t>Current</t>
  </si>
  <si>
    <t>Deferred</t>
  </si>
  <si>
    <t>Disposal of fixed asset</t>
  </si>
  <si>
    <t>Long term loan</t>
  </si>
  <si>
    <t>Current portion of long term loan</t>
  </si>
  <si>
    <t>Short term loan</t>
  </si>
  <si>
    <t>Share money deposit to subsidiary company</t>
  </si>
  <si>
    <t>Investment in subsidiary company</t>
  </si>
  <si>
    <t>Share capital</t>
  </si>
  <si>
    <t>Share premium</t>
  </si>
  <si>
    <t>Bank acceptance liabilities</t>
  </si>
  <si>
    <t>Creditos and accruals</t>
  </si>
  <si>
    <t>Collection from turnover &amp; accounts receivables</t>
  </si>
  <si>
    <t>Collection from other income</t>
  </si>
  <si>
    <t>Payment for operating expenses</t>
  </si>
  <si>
    <t>Financial expense paid</t>
  </si>
  <si>
    <t>Investment to subsidiary company</t>
  </si>
  <si>
    <t>Bank loan increase/decrease</t>
  </si>
  <si>
    <t>Refundable IPO share money deposit</t>
  </si>
  <si>
    <t>Dividend payment</t>
  </si>
  <si>
    <t>Advance, deposit and prepayments</t>
  </si>
  <si>
    <t>Deferred tax liabilities</t>
  </si>
  <si>
    <t>Capital work in progress</t>
  </si>
  <si>
    <t>Retained Earning</t>
  </si>
  <si>
    <t>Revaluation surplus of Fixed Assest</t>
  </si>
  <si>
    <t>Account payable</t>
  </si>
  <si>
    <t>Other provision &amp; liabilities</t>
  </si>
  <si>
    <t>Foreign currency Exchange Gain/ Loss</t>
  </si>
  <si>
    <t>Sale of Factionshare against stock dividend</t>
  </si>
  <si>
    <t>Ratio</t>
  </si>
  <si>
    <t>Debt to Equity</t>
  </si>
  <si>
    <t>Current Ratio</t>
  </si>
  <si>
    <t>Net Margin</t>
  </si>
  <si>
    <t>Operating Margin</t>
  </si>
  <si>
    <t>Malek Spinning Mills Ltd.</t>
  </si>
  <si>
    <t>As at year end</t>
  </si>
  <si>
    <t>Return on Asset (ROA)</t>
  </si>
  <si>
    <t>Return on Equity (ROE)</t>
  </si>
  <si>
    <t>Return on Invested Capital (ROIC)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</si>
  <si>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</si>
  <si>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</si>
  <si>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</si>
  <si>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</si>
  <si>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</si>
  <si>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</si>
  <si>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</si>
  <si>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</si>
  <si>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</si>
  <si>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</si>
  <si>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</si>
  <si>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</si>
  <si>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</si>
  <si>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</si>
  <si>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</si>
  <si>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</si>
  <si>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</si>
  <si>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</si>
  <si>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</si>
  <si>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</si>
  <si>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</si>
  <si>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</si>
  <si>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</si>
  <si>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</si>
  <si>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</si>
  <si>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</si>
  <si>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</si>
  <si>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Cash Flow Statement</t>
  </si>
  <si>
    <t>Loan from director</t>
  </si>
  <si>
    <t>Tax holiday reserve</t>
  </si>
  <si>
    <t>Non Controlling Interest</t>
  </si>
  <si>
    <t>Loan from Directors</t>
  </si>
  <si>
    <t>Advance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</si>
</sst>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ill="1"/>
    <xf numFmtId="4" fontId="1" fillId="0" borderId="0" xfId="0" applyNumberFormat="1" applyFont="1"/>
    <xf numFmtId="0" fontId="4" fillId="0" borderId="0" xfId="0" applyFont="1"/>
    <xf numFmtId="164" fontId="0" fillId="0" borderId="0" xfId="1" applyNumberFormat="1" applyFont="1"/>
    <xf numFmtId="164" fontId="1" fillId="0" borderId="3" xfId="1" applyNumberFormat="1" applyFont="1" applyBorder="1"/>
    <xf numFmtId="164" fontId="3" fillId="0" borderId="3" xfId="1" applyNumberFormat="1" applyFont="1" applyBorder="1"/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0" xfId="1" applyNumberFormat="1" applyFont="1" applyFill="1"/>
    <xf numFmtId="164" fontId="0" fillId="0" borderId="0" xfId="1" applyNumberFormat="1" applyFont="1" applyBorder="1"/>
    <xf numFmtId="164" fontId="0" fillId="0" borderId="0" xfId="1" applyNumberFormat="1" applyFont="1" applyFill="1"/>
    <xf numFmtId="165" fontId="0" fillId="0" borderId="0" xfId="2" applyNumberFormat="1" applyFont="1"/>
    <xf numFmtId="166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41" fontId="1" fillId="0" borderId="0" xfId="0" applyNumberFormat="1" applyFont="1"/>
    <xf numFmtId="41" fontId="0" fillId="0" borderId="0" xfId="0" applyNumberFormat="1" applyFont="1"/>
    <xf numFmtId="0" fontId="6" fillId="0" borderId="0" xfId="0" applyFont="1"/>
    <xf numFmtId="41" fontId="0" fillId="0" borderId="0" xfId="0" applyNumberFormat="1"/>
    <xf numFmtId="2" fontId="1" fillId="0" borderId="0" xfId="0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164" fontId="0" fillId="0" borderId="0" xfId="0" applyNumberFormat="1"/>
    <xf numFmtId="164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4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4" sqref="I4"/>
    </sheetView>
  </sheetViews>
  <sheetFormatPr defaultRowHeight="15" x14ac:dyDescent="0.25"/>
  <cols>
    <col min="1" max="1" width="41.140625" bestFit="1" customWidth="1"/>
    <col min="2" max="6" width="16.85546875" bestFit="1" customWidth="1"/>
    <col min="7" max="7" width="15.28515625" bestFit="1" customWidth="1"/>
  </cols>
  <sheetData>
    <row r="1" spans="1:7" x14ac:dyDescent="0.25">
      <c r="A1" s="8" t="s">
        <v>50</v>
      </c>
    </row>
    <row r="2" spans="1:7" x14ac:dyDescent="0.25">
      <c r="A2" s="8" t="s">
        <v>74</v>
      </c>
    </row>
    <row r="3" spans="1:7" x14ac:dyDescent="0.25">
      <c r="A3" t="s">
        <v>51</v>
      </c>
    </row>
    <row r="4" spans="1:7" x14ac:dyDescent="0.25"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</row>
    <row r="5" spans="1:7" x14ac:dyDescent="0.25">
      <c r="A5" s="31" t="s">
        <v>0</v>
      </c>
      <c r="B5" s="13"/>
      <c r="C5" s="13"/>
      <c r="D5" s="13"/>
      <c r="E5" s="13"/>
      <c r="F5" s="13"/>
    </row>
    <row r="6" spans="1:7" x14ac:dyDescent="0.25">
      <c r="A6" s="27" t="s">
        <v>1</v>
      </c>
      <c r="B6" s="16">
        <f t="shared" ref="B6:G6" si="0">SUM(B7:B10)</f>
        <v>8398494042</v>
      </c>
      <c r="C6" s="16">
        <f t="shared" si="0"/>
        <v>8424462567</v>
      </c>
      <c r="D6" s="16">
        <f t="shared" si="0"/>
        <v>8299682304</v>
      </c>
      <c r="E6" s="16">
        <f t="shared" si="0"/>
        <v>8488202414</v>
      </c>
      <c r="F6" s="16">
        <f t="shared" si="0"/>
        <v>8992987487</v>
      </c>
      <c r="G6" s="16">
        <f t="shared" si="0"/>
        <v>9995120385</v>
      </c>
    </row>
    <row r="7" spans="1:7" x14ac:dyDescent="0.25">
      <c r="A7" t="s">
        <v>5</v>
      </c>
      <c r="B7" s="1">
        <v>8398494042</v>
      </c>
      <c r="C7" s="1">
        <v>8335293067</v>
      </c>
      <c r="D7" s="1">
        <v>8240525304</v>
      </c>
      <c r="E7" s="1">
        <v>8204449779</v>
      </c>
      <c r="F7" s="1">
        <v>8738466373</v>
      </c>
      <c r="G7" s="1">
        <v>9252942617</v>
      </c>
    </row>
    <row r="8" spans="1:7" x14ac:dyDescent="0.25">
      <c r="A8" t="s">
        <v>23</v>
      </c>
      <c r="B8" s="13"/>
      <c r="C8" s="13"/>
      <c r="D8" s="13"/>
      <c r="E8" s="13"/>
      <c r="F8" s="13"/>
    </row>
    <row r="9" spans="1:7" x14ac:dyDescent="0.25">
      <c r="A9" t="s">
        <v>38</v>
      </c>
      <c r="B9" s="13"/>
      <c r="C9" s="1">
        <v>89169500</v>
      </c>
      <c r="D9" s="1">
        <v>59157000</v>
      </c>
      <c r="E9" s="1">
        <v>283752635</v>
      </c>
      <c r="F9" s="1">
        <v>254521114</v>
      </c>
      <c r="G9" s="1">
        <v>742177768</v>
      </c>
    </row>
    <row r="10" spans="1:7" x14ac:dyDescent="0.25">
      <c r="A10" t="s">
        <v>22</v>
      </c>
      <c r="B10" s="13">
        <v>0</v>
      </c>
      <c r="C10" s="13">
        <v>0</v>
      </c>
      <c r="D10" s="13">
        <v>0</v>
      </c>
      <c r="E10" s="13">
        <v>0</v>
      </c>
      <c r="F10" s="13"/>
    </row>
    <row r="11" spans="1:7" x14ac:dyDescent="0.25">
      <c r="B11" s="13"/>
      <c r="C11" s="13"/>
      <c r="D11" s="13"/>
      <c r="E11" s="13"/>
      <c r="F11" s="13"/>
    </row>
    <row r="12" spans="1:7" x14ac:dyDescent="0.25">
      <c r="A12" s="27" t="s">
        <v>2</v>
      </c>
      <c r="B12" s="16">
        <f t="shared" ref="B12:G12" si="1">SUM(B13:B16)</f>
        <v>7008235815</v>
      </c>
      <c r="C12" s="16">
        <f t="shared" si="1"/>
        <v>6949968530</v>
      </c>
      <c r="D12" s="16">
        <f t="shared" si="1"/>
        <v>7572897695</v>
      </c>
      <c r="E12" s="16">
        <f t="shared" si="1"/>
        <v>6970305344</v>
      </c>
      <c r="F12" s="16">
        <f t="shared" si="1"/>
        <v>7076236375</v>
      </c>
      <c r="G12" s="16">
        <f t="shared" si="1"/>
        <v>7304369475</v>
      </c>
    </row>
    <row r="13" spans="1:7" x14ac:dyDescent="0.25">
      <c r="A13" s="5" t="s">
        <v>9</v>
      </c>
      <c r="B13" s="1">
        <v>3375478913</v>
      </c>
      <c r="C13" s="1">
        <v>3219844567</v>
      </c>
      <c r="D13" s="1">
        <v>3674958784</v>
      </c>
      <c r="E13" s="13">
        <v>3202773360</v>
      </c>
      <c r="F13" s="13">
        <v>3360677186</v>
      </c>
      <c r="G13" s="1">
        <v>3604982904</v>
      </c>
    </row>
    <row r="14" spans="1:7" x14ac:dyDescent="0.25">
      <c r="A14" s="5" t="s">
        <v>12</v>
      </c>
      <c r="B14" s="1">
        <v>2804027102</v>
      </c>
      <c r="C14" s="1">
        <v>2861288832</v>
      </c>
      <c r="D14" s="1">
        <v>2990668997</v>
      </c>
      <c r="E14" s="13">
        <v>2582346695</v>
      </c>
      <c r="F14" s="13">
        <v>2679811299</v>
      </c>
      <c r="G14" s="1">
        <v>2493948337</v>
      </c>
    </row>
    <row r="15" spans="1:7" x14ac:dyDescent="0.25">
      <c r="A15" s="5" t="s">
        <v>7</v>
      </c>
      <c r="B15" s="1">
        <v>293622098</v>
      </c>
      <c r="C15" s="1">
        <v>337222015</v>
      </c>
      <c r="D15" s="1">
        <v>525525897</v>
      </c>
      <c r="E15" s="13">
        <v>724090932</v>
      </c>
      <c r="F15" s="13">
        <v>776656533</v>
      </c>
      <c r="G15" s="1">
        <v>917832173</v>
      </c>
    </row>
    <row r="16" spans="1:7" x14ac:dyDescent="0.25">
      <c r="A16" s="5" t="s">
        <v>8</v>
      </c>
      <c r="B16" s="1">
        <v>535107702</v>
      </c>
      <c r="C16" s="1">
        <v>531613116</v>
      </c>
      <c r="D16" s="1">
        <v>381744017</v>
      </c>
      <c r="E16" s="13">
        <v>461094357</v>
      </c>
      <c r="F16" s="13">
        <v>259091357</v>
      </c>
      <c r="G16" s="1">
        <v>287606061</v>
      </c>
    </row>
    <row r="17" spans="1:7" x14ac:dyDescent="0.25">
      <c r="B17" s="13"/>
      <c r="C17" s="13"/>
      <c r="D17" s="13"/>
      <c r="E17" s="13"/>
      <c r="F17" s="13"/>
    </row>
    <row r="18" spans="1:7" x14ac:dyDescent="0.25">
      <c r="A18" s="2"/>
      <c r="B18" s="16">
        <f t="shared" ref="B18:G18" si="2">B6+B12</f>
        <v>15406729857</v>
      </c>
      <c r="C18" s="16">
        <f t="shared" si="2"/>
        <v>15374431097</v>
      </c>
      <c r="D18" s="16">
        <f t="shared" si="2"/>
        <v>15872579999</v>
      </c>
      <c r="E18" s="16">
        <f t="shared" si="2"/>
        <v>15458507758</v>
      </c>
      <c r="F18" s="16">
        <f t="shared" si="2"/>
        <v>16069223862</v>
      </c>
      <c r="G18" s="16">
        <f t="shared" si="2"/>
        <v>17299489860</v>
      </c>
    </row>
    <row r="19" spans="1:7" x14ac:dyDescent="0.25">
      <c r="B19" s="13"/>
      <c r="C19" s="13"/>
      <c r="D19" s="13"/>
      <c r="E19" s="13"/>
      <c r="F19" s="13"/>
    </row>
    <row r="20" spans="1:7" ht="15.75" x14ac:dyDescent="0.25">
      <c r="A20" s="32" t="s">
        <v>75</v>
      </c>
      <c r="B20" s="16"/>
      <c r="C20" s="16"/>
      <c r="D20" s="16"/>
      <c r="E20" s="16"/>
      <c r="F20" s="13"/>
    </row>
    <row r="21" spans="1:7" ht="15.75" x14ac:dyDescent="0.25">
      <c r="A21" s="33" t="s">
        <v>76</v>
      </c>
      <c r="B21" s="16"/>
      <c r="C21" s="16"/>
      <c r="D21" s="16"/>
      <c r="E21" s="16"/>
      <c r="F21" s="13"/>
    </row>
    <row r="22" spans="1:7" x14ac:dyDescent="0.25">
      <c r="A22" s="27" t="s">
        <v>78</v>
      </c>
      <c r="B22" s="16">
        <f t="shared" ref="B22:G22" si="3">SUM(B23:B24)</f>
        <v>1943888163</v>
      </c>
      <c r="C22" s="16">
        <f t="shared" si="3"/>
        <v>2512915215</v>
      </c>
      <c r="D22" s="16">
        <f t="shared" si="3"/>
        <v>2046634443</v>
      </c>
      <c r="E22" s="16">
        <f t="shared" si="3"/>
        <v>1751814859</v>
      </c>
      <c r="F22" s="16">
        <f t="shared" si="3"/>
        <v>2053652344</v>
      </c>
      <c r="G22" s="16">
        <f t="shared" si="3"/>
        <v>2703602518</v>
      </c>
    </row>
    <row r="23" spans="1:7" x14ac:dyDescent="0.25">
      <c r="A23" s="5" t="s">
        <v>19</v>
      </c>
      <c r="B23" s="13">
        <v>1471625227</v>
      </c>
      <c r="C23" s="13">
        <v>2053740431</v>
      </c>
      <c r="D23" s="1">
        <v>1599990186</v>
      </c>
      <c r="E23" s="13">
        <v>1317569116</v>
      </c>
      <c r="F23" s="13">
        <v>1615784558</v>
      </c>
      <c r="G23" s="1">
        <v>2251257992</v>
      </c>
    </row>
    <row r="24" spans="1:7" x14ac:dyDescent="0.25">
      <c r="A24" s="5" t="s">
        <v>37</v>
      </c>
      <c r="B24" s="13">
        <v>472262936</v>
      </c>
      <c r="C24" s="13">
        <v>459174784</v>
      </c>
      <c r="D24" s="1">
        <v>446644257</v>
      </c>
      <c r="E24" s="1">
        <v>434245743</v>
      </c>
      <c r="F24" s="1">
        <v>437867786</v>
      </c>
      <c r="G24" s="1">
        <v>452344526</v>
      </c>
    </row>
    <row r="25" spans="1:7" x14ac:dyDescent="0.25">
      <c r="B25" s="13"/>
      <c r="C25" s="13"/>
      <c r="D25" s="13"/>
      <c r="E25" s="13"/>
      <c r="F25" s="13"/>
    </row>
    <row r="26" spans="1:7" x14ac:dyDescent="0.25">
      <c r="A26" s="27" t="s">
        <v>79</v>
      </c>
      <c r="B26" s="16">
        <f t="shared" ref="B26:G26" si="4">SUM(B27:B33)</f>
        <v>4914550993</v>
      </c>
      <c r="C26" s="16">
        <f t="shared" si="4"/>
        <v>4129060291</v>
      </c>
      <c r="D26" s="16">
        <f t="shared" si="4"/>
        <v>5029770587</v>
      </c>
      <c r="E26" s="16">
        <f t="shared" si="4"/>
        <v>4900092073</v>
      </c>
      <c r="F26" s="16">
        <f t="shared" si="4"/>
        <v>5174955312</v>
      </c>
      <c r="G26" s="16">
        <f t="shared" si="4"/>
        <v>5800074823</v>
      </c>
    </row>
    <row r="27" spans="1:7" x14ac:dyDescent="0.25">
      <c r="A27" s="5" t="s">
        <v>21</v>
      </c>
      <c r="B27" s="1">
        <v>1044440303</v>
      </c>
      <c r="C27" s="1">
        <v>568117440</v>
      </c>
      <c r="D27" s="1">
        <v>1110516989</v>
      </c>
      <c r="E27" s="1">
        <v>1518318407</v>
      </c>
      <c r="F27" s="1">
        <v>1669646017</v>
      </c>
      <c r="G27" s="1">
        <v>1925978633</v>
      </c>
    </row>
    <row r="28" spans="1:7" x14ac:dyDescent="0.25">
      <c r="A28" s="5" t="s">
        <v>41</v>
      </c>
      <c r="B28" s="13"/>
      <c r="C28" s="13"/>
      <c r="D28" s="13"/>
      <c r="E28" s="13"/>
      <c r="F28" s="13"/>
    </row>
    <row r="29" spans="1:7" x14ac:dyDescent="0.25">
      <c r="A29" s="5" t="s">
        <v>20</v>
      </c>
      <c r="B29" s="1">
        <v>991544660</v>
      </c>
      <c r="C29" s="1">
        <v>641622933</v>
      </c>
      <c r="D29" s="1">
        <v>700317294</v>
      </c>
      <c r="E29" s="1">
        <v>622882024</v>
      </c>
      <c r="F29" s="1">
        <v>634663634</v>
      </c>
      <c r="G29" s="1">
        <v>728886999</v>
      </c>
    </row>
    <row r="30" spans="1:7" x14ac:dyDescent="0.25">
      <c r="A30" s="5" t="s">
        <v>26</v>
      </c>
      <c r="B30" s="1">
        <v>1920390417</v>
      </c>
      <c r="C30" s="1">
        <v>1982303036</v>
      </c>
      <c r="D30" s="1">
        <v>847464770</v>
      </c>
      <c r="E30" s="1">
        <v>1804968465</v>
      </c>
      <c r="F30" s="1">
        <v>1480226583</v>
      </c>
      <c r="G30" s="1">
        <v>1758582854</v>
      </c>
    </row>
    <row r="31" spans="1:7" x14ac:dyDescent="0.25">
      <c r="A31" s="5" t="s">
        <v>83</v>
      </c>
      <c r="B31" s="13"/>
      <c r="C31" s="1">
        <v>50000000</v>
      </c>
      <c r="D31" s="1">
        <v>50000000</v>
      </c>
      <c r="E31" s="1">
        <v>34000000</v>
      </c>
      <c r="F31" s="1">
        <v>34000000</v>
      </c>
      <c r="G31" s="1">
        <v>34000000</v>
      </c>
    </row>
    <row r="32" spans="1:7" x14ac:dyDescent="0.25">
      <c r="A32" s="5" t="s">
        <v>42</v>
      </c>
      <c r="B32" s="13"/>
      <c r="C32" s="13"/>
      <c r="D32" s="13"/>
      <c r="E32" s="13"/>
      <c r="F32" s="13"/>
    </row>
    <row r="33" spans="1:7" x14ac:dyDescent="0.25">
      <c r="A33" t="s">
        <v>27</v>
      </c>
      <c r="B33" s="1">
        <v>958175613</v>
      </c>
      <c r="C33" s="1">
        <v>887016882</v>
      </c>
      <c r="D33" s="1">
        <v>2321471534</v>
      </c>
      <c r="E33" s="13">
        <v>919923177</v>
      </c>
      <c r="F33" s="13">
        <v>1356419078</v>
      </c>
      <c r="G33" s="1">
        <v>1352626337</v>
      </c>
    </row>
    <row r="34" spans="1:7" x14ac:dyDescent="0.25">
      <c r="B34" s="13"/>
      <c r="C34" s="13"/>
      <c r="D34" s="13"/>
      <c r="E34" s="13"/>
      <c r="F34" s="13"/>
    </row>
    <row r="35" spans="1:7" x14ac:dyDescent="0.25">
      <c r="A35" s="2"/>
      <c r="B35" s="18">
        <f t="shared" ref="B35:G35" si="5">B22+B26</f>
        <v>6858439156</v>
      </c>
      <c r="C35" s="16">
        <f t="shared" si="5"/>
        <v>6641975506</v>
      </c>
      <c r="D35" s="16">
        <f t="shared" si="5"/>
        <v>7076405030</v>
      </c>
      <c r="E35" s="16">
        <f t="shared" si="5"/>
        <v>6651906932</v>
      </c>
      <c r="F35" s="16">
        <f t="shared" si="5"/>
        <v>7228607656</v>
      </c>
      <c r="G35" s="16">
        <f t="shared" si="5"/>
        <v>8503677341</v>
      </c>
    </row>
    <row r="36" spans="1:7" x14ac:dyDescent="0.25">
      <c r="A36" s="2"/>
      <c r="B36" s="20"/>
      <c r="C36" s="13"/>
      <c r="D36" s="13"/>
      <c r="E36" s="13"/>
      <c r="F36" s="13"/>
    </row>
    <row r="37" spans="1:7" x14ac:dyDescent="0.25">
      <c r="A37" s="27" t="s">
        <v>77</v>
      </c>
      <c r="B37" s="16">
        <f t="shared" ref="B37:G37" si="6">SUM(B38:B42)</f>
        <v>8495662339</v>
      </c>
      <c r="C37" s="16">
        <f t="shared" si="6"/>
        <v>8679053244</v>
      </c>
      <c r="D37" s="16">
        <f t="shared" si="6"/>
        <v>8740979397</v>
      </c>
      <c r="E37" s="16">
        <f t="shared" si="6"/>
        <v>8749794983</v>
      </c>
      <c r="F37" s="16">
        <f t="shared" si="6"/>
        <v>8782281703</v>
      </c>
      <c r="G37" s="16">
        <f t="shared" si="6"/>
        <v>8736545262</v>
      </c>
    </row>
    <row r="38" spans="1:7" x14ac:dyDescent="0.25">
      <c r="A38" t="s">
        <v>24</v>
      </c>
      <c r="B38" s="13">
        <v>1936000000</v>
      </c>
      <c r="C38" s="13">
        <v>1936000000</v>
      </c>
      <c r="D38" s="13">
        <v>1936000000</v>
      </c>
      <c r="E38" s="1">
        <v>1936000000</v>
      </c>
      <c r="F38" s="1">
        <v>1936000000</v>
      </c>
      <c r="G38" s="1">
        <v>1936000000</v>
      </c>
    </row>
    <row r="39" spans="1:7" x14ac:dyDescent="0.25">
      <c r="A39" t="s">
        <v>25</v>
      </c>
      <c r="B39" s="13">
        <v>1500000000</v>
      </c>
      <c r="C39" s="13">
        <v>1500000000</v>
      </c>
      <c r="D39" s="13">
        <v>1500000000</v>
      </c>
      <c r="E39" s="13">
        <v>1500000000</v>
      </c>
      <c r="F39" s="13">
        <v>1500000000</v>
      </c>
      <c r="G39" s="13">
        <v>1500000000</v>
      </c>
    </row>
    <row r="40" spans="1:7" x14ac:dyDescent="0.25">
      <c r="A40" t="s">
        <v>84</v>
      </c>
      <c r="B40" s="1">
        <v>210883871</v>
      </c>
      <c r="C40" s="1">
        <v>210883871</v>
      </c>
      <c r="D40" s="1">
        <v>210883871</v>
      </c>
      <c r="E40" s="1">
        <v>210883871</v>
      </c>
      <c r="F40" s="1">
        <v>210883871</v>
      </c>
      <c r="G40" s="1">
        <v>210883871</v>
      </c>
    </row>
    <row r="41" spans="1:7" x14ac:dyDescent="0.25">
      <c r="A41" t="s">
        <v>40</v>
      </c>
      <c r="B41" s="1">
        <v>4069912604</v>
      </c>
      <c r="C41" s="13">
        <v>3955129899</v>
      </c>
      <c r="D41" s="1">
        <v>3850028366</v>
      </c>
      <c r="E41" s="1">
        <v>3696798045</v>
      </c>
      <c r="F41" s="1">
        <v>3632952464</v>
      </c>
      <c r="G41" s="1">
        <v>3574135334</v>
      </c>
    </row>
    <row r="42" spans="1:7" x14ac:dyDescent="0.25">
      <c r="A42" t="s">
        <v>39</v>
      </c>
      <c r="B42" s="1">
        <v>778865864</v>
      </c>
      <c r="C42" s="1">
        <v>1077039474</v>
      </c>
      <c r="D42" s="1">
        <v>1244067160</v>
      </c>
      <c r="E42" s="1">
        <v>1406113067</v>
      </c>
      <c r="F42" s="1">
        <v>1502445368</v>
      </c>
      <c r="G42" s="1">
        <v>1515526057</v>
      </c>
    </row>
    <row r="43" spans="1:7" x14ac:dyDescent="0.25">
      <c r="B43" s="13"/>
      <c r="C43" s="13"/>
      <c r="D43" s="13"/>
      <c r="E43" s="13"/>
      <c r="F43" s="13"/>
    </row>
    <row r="44" spans="1:7" x14ac:dyDescent="0.25">
      <c r="A44" s="2"/>
      <c r="B44" s="16">
        <f t="shared" ref="B44:F44" si="7">(B35+B37+B46)</f>
        <v>15406729857</v>
      </c>
      <c r="C44" s="16">
        <f t="shared" si="7"/>
        <v>15374431097</v>
      </c>
      <c r="D44" s="16">
        <f t="shared" si="7"/>
        <v>15872579999</v>
      </c>
      <c r="E44" s="16">
        <f t="shared" si="7"/>
        <v>15458507758</v>
      </c>
      <c r="F44" s="16">
        <f t="shared" si="7"/>
        <v>16069223862</v>
      </c>
      <c r="G44" s="16">
        <f>(G35+G37+G46)</f>
        <v>17299489860</v>
      </c>
    </row>
    <row r="45" spans="1:7" x14ac:dyDescent="0.25">
      <c r="A45" s="2"/>
      <c r="B45" s="16"/>
      <c r="C45" s="16"/>
      <c r="D45" s="16"/>
      <c r="E45" s="16"/>
      <c r="F45" s="16"/>
      <c r="G45" s="16"/>
    </row>
    <row r="46" spans="1:7" x14ac:dyDescent="0.25">
      <c r="A46" t="s">
        <v>85</v>
      </c>
      <c r="B46" s="1">
        <v>52628362</v>
      </c>
      <c r="C46" s="1">
        <v>53402347</v>
      </c>
      <c r="D46" s="1">
        <v>55195572</v>
      </c>
      <c r="E46" s="13">
        <v>56805843</v>
      </c>
      <c r="F46" s="13">
        <v>58334503</v>
      </c>
      <c r="G46" s="13">
        <v>59267257</v>
      </c>
    </row>
    <row r="47" spans="1:7" x14ac:dyDescent="0.25">
      <c r="B47" s="10"/>
      <c r="C47" s="1"/>
      <c r="D47" s="1"/>
      <c r="E47" s="1"/>
    </row>
    <row r="48" spans="1:7" x14ac:dyDescent="0.25">
      <c r="A48" s="23" t="s">
        <v>80</v>
      </c>
      <c r="B48" s="11">
        <f>B37/(B38/10)</f>
        <v>43.88255340392562</v>
      </c>
      <c r="C48" s="11">
        <f t="shared" ref="C48:F48" si="8">C37/(C38/10)</f>
        <v>44.82982047520661</v>
      </c>
      <c r="D48" s="11">
        <f t="shared" si="8"/>
        <v>45.149686967975207</v>
      </c>
      <c r="E48" s="11">
        <f t="shared" si="8"/>
        <v>45.195222019628098</v>
      </c>
      <c r="F48" s="11">
        <f t="shared" si="8"/>
        <v>45.363025325413226</v>
      </c>
      <c r="G48" s="11">
        <f t="shared" ref="G48" si="9">G37/(G38/10)</f>
        <v>45.126783378099177</v>
      </c>
    </row>
    <row r="49" spans="1:7" x14ac:dyDescent="0.25">
      <c r="A49" s="23" t="s">
        <v>81</v>
      </c>
      <c r="B49" s="4">
        <f t="shared" ref="B49:F49" si="10">B38/10</f>
        <v>193600000</v>
      </c>
      <c r="C49" s="4">
        <f t="shared" si="10"/>
        <v>193600000</v>
      </c>
      <c r="D49" s="4">
        <f t="shared" si="10"/>
        <v>193600000</v>
      </c>
      <c r="E49" s="4">
        <f t="shared" si="10"/>
        <v>193600000</v>
      </c>
      <c r="F49" s="4">
        <f t="shared" si="10"/>
        <v>193600000</v>
      </c>
      <c r="G49" s="4">
        <f t="shared" ref="G49" si="11">G38/10</f>
        <v>193600000</v>
      </c>
    </row>
    <row r="50" spans="1:7" x14ac:dyDescent="0.25">
      <c r="B50" s="2"/>
      <c r="C50" s="2"/>
      <c r="D50" s="2"/>
    </row>
    <row r="51" spans="1:7" x14ac:dyDescent="0.25">
      <c r="B51" s="4"/>
      <c r="C51" s="4"/>
      <c r="D51" s="4"/>
      <c r="E51" s="34"/>
      <c r="F51" s="34"/>
      <c r="G51" s="34"/>
    </row>
    <row r="52" spans="1:7" x14ac:dyDescent="0.25">
      <c r="B52" s="1"/>
      <c r="C52" s="1"/>
      <c r="D52" s="1"/>
      <c r="E52" s="1"/>
    </row>
    <row r="53" spans="1:7" x14ac:dyDescent="0.25">
      <c r="B53" s="35"/>
      <c r="C53" s="35"/>
      <c r="D53" s="35"/>
      <c r="E53" s="35"/>
      <c r="F53" s="35"/>
      <c r="G53" s="35"/>
    </row>
    <row r="54" spans="1:7" x14ac:dyDescent="0.25">
      <c r="F54" s="3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6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21" sqref="B21:C21"/>
    </sheetView>
  </sheetViews>
  <sheetFormatPr defaultRowHeight="15" x14ac:dyDescent="0.25"/>
  <cols>
    <col min="1" max="1" width="32.42578125" bestFit="1" customWidth="1"/>
    <col min="2" max="5" width="16.85546875" bestFit="1" customWidth="1"/>
    <col min="6" max="7" width="15.28515625" bestFit="1" customWidth="1"/>
  </cols>
  <sheetData>
    <row r="1" spans="1:7" x14ac:dyDescent="0.25">
      <c r="A1" s="8" t="s">
        <v>50</v>
      </c>
    </row>
    <row r="2" spans="1:7" x14ac:dyDescent="0.25">
      <c r="A2" s="8" t="s">
        <v>63</v>
      </c>
    </row>
    <row r="3" spans="1:7" x14ac:dyDescent="0.25">
      <c r="A3" t="s">
        <v>51</v>
      </c>
    </row>
    <row r="4" spans="1:7" x14ac:dyDescent="0.25"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</row>
    <row r="5" spans="1:7" x14ac:dyDescent="0.25">
      <c r="A5" s="23" t="s">
        <v>64</v>
      </c>
      <c r="B5" s="1">
        <v>8239372911</v>
      </c>
      <c r="C5" s="1">
        <v>8297896015</v>
      </c>
      <c r="D5" s="1">
        <v>9779925200</v>
      </c>
      <c r="E5" s="1">
        <v>9774991342</v>
      </c>
      <c r="F5" s="1">
        <v>10791944561</v>
      </c>
      <c r="G5" s="1">
        <v>10352398383</v>
      </c>
    </row>
    <row r="6" spans="1:7" x14ac:dyDescent="0.25">
      <c r="A6" t="s">
        <v>65</v>
      </c>
      <c r="B6" s="1">
        <v>7227818707</v>
      </c>
      <c r="C6" s="1">
        <v>7396018441</v>
      </c>
      <c r="D6" s="1">
        <v>8800381234</v>
      </c>
      <c r="E6" s="1">
        <v>8856775340</v>
      </c>
      <c r="F6" s="1">
        <v>9888863429</v>
      </c>
      <c r="G6" s="1">
        <v>9521519810</v>
      </c>
    </row>
    <row r="7" spans="1:7" x14ac:dyDescent="0.25">
      <c r="A7" s="23" t="s">
        <v>3</v>
      </c>
      <c r="B7" s="17">
        <f t="shared" ref="B7:G7" si="0">B5-B6</f>
        <v>1011554204</v>
      </c>
      <c r="C7" s="17">
        <f t="shared" si="0"/>
        <v>901877574</v>
      </c>
      <c r="D7" s="17">
        <f t="shared" si="0"/>
        <v>979543966</v>
      </c>
      <c r="E7" s="17">
        <f t="shared" si="0"/>
        <v>918216002</v>
      </c>
      <c r="F7" s="17">
        <f t="shared" si="0"/>
        <v>903081132</v>
      </c>
      <c r="G7" s="17">
        <f t="shared" si="0"/>
        <v>830878573</v>
      </c>
    </row>
    <row r="8" spans="1:7" x14ac:dyDescent="0.25">
      <c r="A8" s="25"/>
      <c r="B8" s="17"/>
      <c r="C8" s="17"/>
      <c r="D8" s="19"/>
      <c r="E8" s="17"/>
      <c r="F8" s="19"/>
    </row>
    <row r="9" spans="1:7" x14ac:dyDescent="0.25">
      <c r="A9" s="23" t="s">
        <v>66</v>
      </c>
      <c r="B9" s="4">
        <v>143548543</v>
      </c>
      <c r="C9" s="4">
        <v>157736957</v>
      </c>
      <c r="D9" s="4">
        <v>231968317</v>
      </c>
      <c r="E9" s="4">
        <v>258890254</v>
      </c>
      <c r="F9" s="4">
        <v>272021562</v>
      </c>
      <c r="G9" s="4">
        <v>243934858</v>
      </c>
    </row>
    <row r="10" spans="1:7" x14ac:dyDescent="0.25">
      <c r="A10" s="24" t="s">
        <v>4</v>
      </c>
      <c r="B10" s="17">
        <f t="shared" ref="B10:G10" si="1">B7-B9</f>
        <v>868005661</v>
      </c>
      <c r="C10" s="17">
        <f t="shared" si="1"/>
        <v>744140617</v>
      </c>
      <c r="D10" s="17">
        <f t="shared" si="1"/>
        <v>747575649</v>
      </c>
      <c r="E10" s="17">
        <f t="shared" si="1"/>
        <v>659325748</v>
      </c>
      <c r="F10" s="17">
        <f t="shared" si="1"/>
        <v>631059570</v>
      </c>
      <c r="G10" s="17">
        <f t="shared" si="1"/>
        <v>586943715</v>
      </c>
    </row>
    <row r="11" spans="1:7" x14ac:dyDescent="0.25">
      <c r="A11" s="24" t="s">
        <v>67</v>
      </c>
      <c r="B11" s="17"/>
      <c r="C11" s="17"/>
      <c r="D11" s="17"/>
      <c r="E11" s="17"/>
      <c r="F11" s="17"/>
    </row>
    <row r="12" spans="1:7" x14ac:dyDescent="0.25">
      <c r="A12" s="5" t="s">
        <v>6</v>
      </c>
      <c r="B12" s="1">
        <v>363696687</v>
      </c>
      <c r="C12" s="1">
        <v>380668943</v>
      </c>
      <c r="D12" s="1">
        <v>418834601</v>
      </c>
      <c r="E12" s="1">
        <v>418259340</v>
      </c>
      <c r="F12" s="1">
        <v>418327651</v>
      </c>
      <c r="G12" s="1">
        <v>458435789</v>
      </c>
    </row>
    <row r="13" spans="1:7" x14ac:dyDescent="0.25">
      <c r="A13" s="5" t="s">
        <v>11</v>
      </c>
      <c r="B13" s="1">
        <v>41302851</v>
      </c>
      <c r="C13" s="1">
        <v>121117994</v>
      </c>
      <c r="D13" s="1">
        <v>52400607</v>
      </c>
      <c r="E13" s="1">
        <v>29619259</v>
      </c>
      <c r="F13" s="1">
        <v>92577272</v>
      </c>
      <c r="G13" s="1">
        <v>78825234</v>
      </c>
    </row>
    <row r="14" spans="1:7" x14ac:dyDescent="0.25">
      <c r="A14" s="5"/>
      <c r="B14" s="19"/>
      <c r="C14" s="19"/>
      <c r="D14" s="19"/>
      <c r="E14" s="19"/>
      <c r="F14" s="19"/>
    </row>
    <row r="15" spans="1:7" x14ac:dyDescent="0.25">
      <c r="A15" s="23" t="s">
        <v>68</v>
      </c>
      <c r="B15" s="17">
        <f t="shared" ref="B15:G15" si="2">B10-B12+B13</f>
        <v>545611825</v>
      </c>
      <c r="C15" s="17">
        <f t="shared" si="2"/>
        <v>484589668</v>
      </c>
      <c r="D15" s="17">
        <f t="shared" si="2"/>
        <v>381141655</v>
      </c>
      <c r="E15" s="17">
        <f t="shared" si="2"/>
        <v>270685667</v>
      </c>
      <c r="F15" s="17">
        <f t="shared" si="2"/>
        <v>305309191</v>
      </c>
      <c r="G15" s="17">
        <f t="shared" si="2"/>
        <v>207333160</v>
      </c>
    </row>
    <row r="16" spans="1:7" x14ac:dyDescent="0.25">
      <c r="A16" s="5" t="s">
        <v>13</v>
      </c>
      <c r="B16" s="1">
        <v>26174608</v>
      </c>
      <c r="C16" s="1">
        <v>23209411</v>
      </c>
      <c r="D16" s="1">
        <v>18338127</v>
      </c>
      <c r="E16" s="1">
        <v>10523109</v>
      </c>
      <c r="F16" s="1">
        <v>9144929</v>
      </c>
      <c r="G16" s="1">
        <v>4984472</v>
      </c>
    </row>
    <row r="17" spans="1:7" x14ac:dyDescent="0.25">
      <c r="A17" s="23" t="s">
        <v>69</v>
      </c>
      <c r="B17" s="17">
        <f t="shared" ref="B17:G17" si="3">B15-B16</f>
        <v>519437217</v>
      </c>
      <c r="C17" s="17">
        <f t="shared" si="3"/>
        <v>461380257</v>
      </c>
      <c r="D17" s="17">
        <f t="shared" si="3"/>
        <v>362803528</v>
      </c>
      <c r="E17" s="17">
        <f t="shared" si="3"/>
        <v>260162558</v>
      </c>
      <c r="F17" s="17">
        <f t="shared" si="3"/>
        <v>296164262</v>
      </c>
      <c r="G17" s="17">
        <f t="shared" si="3"/>
        <v>202348688</v>
      </c>
    </row>
    <row r="18" spans="1:7" x14ac:dyDescent="0.25">
      <c r="A18" s="26"/>
      <c r="B18" s="19"/>
      <c r="C18" s="19"/>
      <c r="D18" s="19"/>
      <c r="E18" s="19"/>
      <c r="F18" s="19"/>
    </row>
    <row r="19" spans="1:7" x14ac:dyDescent="0.25">
      <c r="A19" s="27" t="s">
        <v>70</v>
      </c>
      <c r="B19" s="17">
        <f t="shared" ref="B19:G19" si="4">SUM(B20:B21)</f>
        <v>65392536</v>
      </c>
      <c r="C19" s="17">
        <f t="shared" si="4"/>
        <v>63626790</v>
      </c>
      <c r="D19" s="17">
        <f t="shared" si="4"/>
        <v>66764149</v>
      </c>
      <c r="E19" s="17">
        <f t="shared" si="4"/>
        <v>56136700</v>
      </c>
      <c r="F19" s="17">
        <f t="shared" si="4"/>
        <v>68548883</v>
      </c>
      <c r="G19" s="17">
        <f t="shared" si="4"/>
        <v>53552375</v>
      </c>
    </row>
    <row r="20" spans="1:7" x14ac:dyDescent="0.25">
      <c r="A20" s="5" t="s">
        <v>16</v>
      </c>
      <c r="B20" s="1">
        <v>79594690</v>
      </c>
      <c r="C20" s="1">
        <v>77517808</v>
      </c>
      <c r="D20" s="1">
        <v>79294676</v>
      </c>
      <c r="E20" s="1">
        <v>68535214</v>
      </c>
      <c r="F20" s="1">
        <v>64926840</v>
      </c>
      <c r="G20" s="1">
        <v>39075634</v>
      </c>
    </row>
    <row r="21" spans="1:7" x14ac:dyDescent="0.25">
      <c r="A21" s="5" t="s">
        <v>17</v>
      </c>
      <c r="B21" s="13">
        <v>-14202154</v>
      </c>
      <c r="C21" s="13">
        <v>-13891018</v>
      </c>
      <c r="D21" s="13">
        <v>-12530527</v>
      </c>
      <c r="E21" s="13">
        <v>-12398514</v>
      </c>
      <c r="F21" s="1">
        <v>3622043</v>
      </c>
      <c r="G21" s="1">
        <v>14476741</v>
      </c>
    </row>
    <row r="22" spans="1:7" x14ac:dyDescent="0.25">
      <c r="A22" s="23" t="s">
        <v>71</v>
      </c>
      <c r="B22" s="17">
        <f t="shared" ref="B22:E22" si="5">B17-B19</f>
        <v>454044681</v>
      </c>
      <c r="C22" s="17">
        <f t="shared" si="5"/>
        <v>397753467</v>
      </c>
      <c r="D22" s="17">
        <f t="shared" si="5"/>
        <v>296039379</v>
      </c>
      <c r="E22" s="17">
        <f t="shared" si="5"/>
        <v>204025858</v>
      </c>
      <c r="F22" s="17">
        <f>(F17-F19)+1</f>
        <v>227615380</v>
      </c>
      <c r="G22" s="17">
        <f>(G17-G19)</f>
        <v>148796313</v>
      </c>
    </row>
    <row r="23" spans="1:7" x14ac:dyDescent="0.25">
      <c r="A23" s="2"/>
      <c r="B23" s="7"/>
      <c r="C23" s="7"/>
      <c r="D23" s="7"/>
      <c r="E23" s="7"/>
      <c r="F23" s="6"/>
    </row>
    <row r="24" spans="1:7" x14ac:dyDescent="0.25">
      <c r="A24" s="23" t="s">
        <v>72</v>
      </c>
      <c r="B24" s="29">
        <f>B22/('1'!B38/10)</f>
        <v>2.3452721126033058</v>
      </c>
      <c r="C24" s="29">
        <f>C22/('1'!C38/10)</f>
        <v>2.0545117097107437</v>
      </c>
      <c r="D24" s="29">
        <f>D22/('1'!D38/10)</f>
        <v>1.5291290237603306</v>
      </c>
      <c r="E24" s="29">
        <f>E22/('1'!E38/10)</f>
        <v>1.0538525723140495</v>
      </c>
      <c r="F24" s="29">
        <f>F22/('1'!F38/10)</f>
        <v>1.175699276859504</v>
      </c>
      <c r="G24" s="29">
        <f>G22/('1'!G38/10)</f>
        <v>0.76857599690082645</v>
      </c>
    </row>
    <row r="25" spans="1:7" x14ac:dyDescent="0.25">
      <c r="A25" s="24" t="s">
        <v>73</v>
      </c>
      <c r="B25" s="30">
        <f>'1'!B38/10</f>
        <v>193600000</v>
      </c>
      <c r="C25" s="30">
        <f>'1'!C38/10</f>
        <v>193600000</v>
      </c>
      <c r="D25" s="30">
        <f>'1'!D38/10</f>
        <v>193600000</v>
      </c>
      <c r="E25" s="30">
        <f>'1'!E38/10</f>
        <v>193600000</v>
      </c>
      <c r="F25" s="30">
        <f>'1'!F38/10</f>
        <v>193600000</v>
      </c>
      <c r="G25" s="30">
        <f>'1'!G38/10</f>
        <v>193600000</v>
      </c>
    </row>
    <row r="26" spans="1:7" x14ac:dyDescent="0.25">
      <c r="A26" s="28"/>
      <c r="B26" s="6"/>
      <c r="C26" s="6"/>
      <c r="D26" s="6"/>
      <c r="E26" s="6"/>
      <c r="F26" s="6"/>
    </row>
    <row r="27" spans="1:7" x14ac:dyDescent="0.25">
      <c r="B27" s="6"/>
      <c r="C27" s="6"/>
      <c r="D27" s="6"/>
      <c r="E27" s="6"/>
      <c r="F27" s="6"/>
    </row>
    <row r="28" spans="1:7" x14ac:dyDescent="0.25">
      <c r="B28" s="6"/>
      <c r="C28" s="6"/>
      <c r="D28" s="6"/>
      <c r="E28" s="6"/>
      <c r="F28" s="6"/>
    </row>
    <row r="29" spans="1:7" x14ac:dyDescent="0.25">
      <c r="B29" s="6"/>
      <c r="C29" s="6"/>
      <c r="D29" s="6"/>
      <c r="E29" s="6"/>
      <c r="F29" s="6"/>
    </row>
    <row r="30" spans="1:7" x14ac:dyDescent="0.25">
      <c r="B30" s="6"/>
      <c r="C30" s="6"/>
      <c r="D30" s="6"/>
      <c r="E30" s="6"/>
      <c r="F30" s="6"/>
    </row>
    <row r="31" spans="1:7" x14ac:dyDescent="0.25">
      <c r="B31" s="6"/>
      <c r="C31" s="6"/>
      <c r="D31" s="6"/>
      <c r="E31" s="6"/>
      <c r="F31" s="6"/>
    </row>
    <row r="32" spans="1:7" x14ac:dyDescent="0.25">
      <c r="B32" s="6"/>
      <c r="C32" s="6"/>
      <c r="D32" s="6"/>
      <c r="E32" s="6"/>
      <c r="F32" s="6"/>
    </row>
    <row r="33" spans="1:6" x14ac:dyDescent="0.25">
      <c r="B33" s="6"/>
      <c r="C33" s="6"/>
      <c r="D33" s="6"/>
      <c r="E33" s="6"/>
      <c r="F33" s="6"/>
    </row>
    <row r="34" spans="1:6" x14ac:dyDescent="0.25">
      <c r="B34" s="6"/>
      <c r="C34" s="6"/>
      <c r="D34" s="6"/>
      <c r="E34" s="6"/>
      <c r="F34" s="6"/>
    </row>
    <row r="46" spans="1:6" x14ac:dyDescent="0.25">
      <c r="A46" s="6"/>
    </row>
  </sheetData>
  <conditionalFormatting sqref="A17:A1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16" sqref="I16"/>
    </sheetView>
  </sheetViews>
  <sheetFormatPr defaultRowHeight="15" x14ac:dyDescent="0.25"/>
  <cols>
    <col min="1" max="1" width="44.5703125" bestFit="1" customWidth="1"/>
    <col min="2" max="7" width="17.7109375" bestFit="1" customWidth="1"/>
  </cols>
  <sheetData>
    <row r="1" spans="1:7" x14ac:dyDescent="0.25">
      <c r="A1" s="8" t="s">
        <v>50</v>
      </c>
    </row>
    <row r="2" spans="1:7" x14ac:dyDescent="0.25">
      <c r="A2" s="8" t="s">
        <v>82</v>
      </c>
    </row>
    <row r="3" spans="1:7" x14ac:dyDescent="0.25">
      <c r="A3" t="s">
        <v>51</v>
      </c>
    </row>
    <row r="4" spans="1:7" x14ac:dyDescent="0.25"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</row>
    <row r="5" spans="1:7" x14ac:dyDescent="0.25">
      <c r="A5" s="23" t="s">
        <v>55</v>
      </c>
      <c r="B5" s="13"/>
      <c r="C5" s="13"/>
      <c r="D5" s="13"/>
      <c r="E5" s="13"/>
      <c r="F5" s="13"/>
    </row>
    <row r="6" spans="1:7" x14ac:dyDescent="0.25">
      <c r="A6" t="s">
        <v>28</v>
      </c>
      <c r="B6" s="1">
        <v>8708805388</v>
      </c>
      <c r="C6" s="1">
        <v>8240634285</v>
      </c>
      <c r="D6" s="1">
        <v>9650545035</v>
      </c>
      <c r="E6" s="1">
        <v>10182803541</v>
      </c>
      <c r="F6" s="13">
        <v>10694479957</v>
      </c>
      <c r="G6" s="1">
        <v>10538261344</v>
      </c>
    </row>
    <row r="7" spans="1:7" ht="15.75" x14ac:dyDescent="0.25">
      <c r="A7" s="12" t="s">
        <v>14</v>
      </c>
      <c r="B7" s="13">
        <v>-7603577071</v>
      </c>
      <c r="C7" s="13">
        <v>-7072602520</v>
      </c>
      <c r="D7" s="13">
        <v>-8678161383</v>
      </c>
      <c r="E7" s="13">
        <v>-8694430883</v>
      </c>
      <c r="F7" s="13">
        <v>-9610608989</v>
      </c>
      <c r="G7" s="13">
        <v>-9445387729</v>
      </c>
    </row>
    <row r="8" spans="1:7" ht="15.75" x14ac:dyDescent="0.25">
      <c r="A8" s="12" t="s">
        <v>29</v>
      </c>
      <c r="B8" s="13">
        <v>46786887</v>
      </c>
      <c r="C8" s="13">
        <v>123455008</v>
      </c>
      <c r="D8" s="1">
        <v>52460574</v>
      </c>
      <c r="E8" s="1">
        <v>48118098</v>
      </c>
      <c r="F8" s="13">
        <v>101161032</v>
      </c>
      <c r="G8" s="1">
        <v>76936748</v>
      </c>
    </row>
    <row r="9" spans="1:7" ht="15.75" x14ac:dyDescent="0.25">
      <c r="A9" s="12" t="s">
        <v>30</v>
      </c>
      <c r="B9" s="13">
        <v>-132385529</v>
      </c>
      <c r="C9" s="13">
        <v>-146696159</v>
      </c>
      <c r="D9" s="13">
        <v>-219111277</v>
      </c>
      <c r="E9" s="13">
        <v>-245562447</v>
      </c>
      <c r="F9" s="13">
        <v>-259995781</v>
      </c>
      <c r="G9" s="13">
        <v>-232925927</v>
      </c>
    </row>
    <row r="10" spans="1:7" ht="15.75" x14ac:dyDescent="0.25">
      <c r="A10" s="12" t="s">
        <v>43</v>
      </c>
      <c r="B10" s="13"/>
      <c r="C10" s="13"/>
      <c r="D10" s="13"/>
      <c r="E10" s="13"/>
      <c r="F10" s="13">
        <f>-9610083-8304741</f>
        <v>-17914824</v>
      </c>
      <c r="G10" s="1">
        <v>1562784</v>
      </c>
    </row>
    <row r="11" spans="1:7" x14ac:dyDescent="0.25">
      <c r="A11" t="s">
        <v>15</v>
      </c>
      <c r="B11" s="13">
        <v>-363696687</v>
      </c>
      <c r="C11" s="13">
        <v>-380668943</v>
      </c>
      <c r="D11" s="13">
        <v>-61809853</v>
      </c>
      <c r="E11" s="13">
        <v>-95245480</v>
      </c>
      <c r="F11" s="13">
        <v>-81365777</v>
      </c>
      <c r="G11" s="13">
        <v>-59776326</v>
      </c>
    </row>
    <row r="12" spans="1:7" x14ac:dyDescent="0.25">
      <c r="A12" t="s">
        <v>31</v>
      </c>
      <c r="B12" s="13">
        <v>-68987191</v>
      </c>
      <c r="C12" s="13">
        <v>-44799734</v>
      </c>
      <c r="D12" s="13">
        <v>-418834601</v>
      </c>
      <c r="E12" s="13">
        <v>-418259340</v>
      </c>
      <c r="F12" s="13">
        <v>-418327651</v>
      </c>
      <c r="G12" s="13">
        <v>-458435789</v>
      </c>
    </row>
    <row r="13" spans="1:7" ht="15.75" x14ac:dyDescent="0.25">
      <c r="A13" s="3"/>
      <c r="B13" s="14">
        <f t="shared" ref="B13:G13" si="0">SUM(B6:B12)</f>
        <v>586945797</v>
      </c>
      <c r="C13" s="14">
        <f t="shared" si="0"/>
        <v>719321937</v>
      </c>
      <c r="D13" s="14">
        <f t="shared" si="0"/>
        <v>325088495</v>
      </c>
      <c r="E13" s="14">
        <f t="shared" si="0"/>
        <v>777423489</v>
      </c>
      <c r="F13" s="14">
        <f t="shared" si="0"/>
        <v>407427967</v>
      </c>
      <c r="G13" s="14">
        <f t="shared" si="0"/>
        <v>420235105</v>
      </c>
    </row>
    <row r="14" spans="1:7" ht="15.75" x14ac:dyDescent="0.25">
      <c r="A14" s="3"/>
      <c r="B14" s="13"/>
      <c r="C14" s="13"/>
      <c r="D14" s="13"/>
      <c r="E14" s="13"/>
      <c r="F14" s="13"/>
    </row>
    <row r="15" spans="1:7" x14ac:dyDescent="0.25">
      <c r="A15" s="23" t="s">
        <v>56</v>
      </c>
      <c r="B15" s="13"/>
      <c r="C15" s="13"/>
      <c r="D15" s="13"/>
      <c r="E15" s="13"/>
      <c r="F15" s="13"/>
    </row>
    <row r="16" spans="1:7" x14ac:dyDescent="0.25">
      <c r="A16" t="s">
        <v>10</v>
      </c>
      <c r="B16" s="1">
        <v>-216680131</v>
      </c>
      <c r="C16" s="1">
        <v>-254255999</v>
      </c>
      <c r="D16" s="13">
        <v>-392270158</v>
      </c>
      <c r="E16" s="13">
        <v>-330063929</v>
      </c>
      <c r="F16" s="13">
        <v>-848006879</v>
      </c>
      <c r="G16" s="13">
        <v>-699990498</v>
      </c>
    </row>
    <row r="17" spans="1:7" x14ac:dyDescent="0.25">
      <c r="A17" s="5" t="s">
        <v>18</v>
      </c>
      <c r="B17" s="1">
        <v>1612469</v>
      </c>
      <c r="C17" s="1">
        <v>5866200</v>
      </c>
      <c r="D17" s="13">
        <v>35000</v>
      </c>
      <c r="E17" s="13">
        <v>14339325</v>
      </c>
      <c r="F17" s="13">
        <v>200000</v>
      </c>
      <c r="G17" s="13">
        <v>1900000</v>
      </c>
    </row>
    <row r="18" spans="1:7" x14ac:dyDescent="0.25">
      <c r="A18" s="5" t="s">
        <v>38</v>
      </c>
      <c r="B18" s="13"/>
      <c r="C18" s="1">
        <v>-89169500</v>
      </c>
      <c r="D18" s="13"/>
      <c r="E18" s="13">
        <v>-222474247</v>
      </c>
      <c r="F18" s="13">
        <v>-32046867</v>
      </c>
      <c r="G18" s="13">
        <v>-487656655</v>
      </c>
    </row>
    <row r="19" spans="1:7" x14ac:dyDescent="0.25">
      <c r="A19" t="s">
        <v>87</v>
      </c>
      <c r="B19" s="1">
        <v>247352</v>
      </c>
      <c r="C19" s="13"/>
      <c r="D19" s="13"/>
      <c r="E19" s="13"/>
      <c r="F19" s="13">
        <v>0</v>
      </c>
    </row>
    <row r="20" spans="1:7" x14ac:dyDescent="0.25">
      <c r="A20" s="5" t="s">
        <v>32</v>
      </c>
      <c r="B20" s="13"/>
      <c r="C20" s="13"/>
      <c r="D20" s="13"/>
      <c r="E20" s="13"/>
      <c r="F20" s="13">
        <v>0</v>
      </c>
    </row>
    <row r="21" spans="1:7" x14ac:dyDescent="0.25">
      <c r="A21" s="2"/>
      <c r="B21" s="14">
        <f t="shared" ref="B21:G21" si="1">SUM(B16:B20)</f>
        <v>-214820310</v>
      </c>
      <c r="C21" s="14">
        <f t="shared" si="1"/>
        <v>-337559299</v>
      </c>
      <c r="D21" s="14">
        <f t="shared" si="1"/>
        <v>-392235158</v>
      </c>
      <c r="E21" s="14">
        <f t="shared" si="1"/>
        <v>-538198851</v>
      </c>
      <c r="F21" s="14">
        <f t="shared" si="1"/>
        <v>-879853746</v>
      </c>
      <c r="G21" s="14">
        <f t="shared" si="1"/>
        <v>-1185747153</v>
      </c>
    </row>
    <row r="22" spans="1:7" x14ac:dyDescent="0.25">
      <c r="B22" s="13"/>
      <c r="C22" s="13"/>
      <c r="D22" s="13"/>
      <c r="E22" s="13"/>
      <c r="F22" s="13"/>
    </row>
    <row r="23" spans="1:7" x14ac:dyDescent="0.25">
      <c r="A23" s="23" t="s">
        <v>57</v>
      </c>
      <c r="B23" s="13"/>
      <c r="C23" s="13"/>
      <c r="D23" s="13"/>
      <c r="E23" s="13"/>
      <c r="F23" s="13"/>
    </row>
    <row r="24" spans="1:7" x14ac:dyDescent="0.25">
      <c r="A24" s="5" t="s">
        <v>33</v>
      </c>
      <c r="B24" s="13">
        <v>28738392</v>
      </c>
      <c r="C24" s="13">
        <v>-244129385</v>
      </c>
      <c r="D24" s="13">
        <v>147343665</v>
      </c>
      <c r="E24" s="13">
        <v>47945077</v>
      </c>
      <c r="F24" s="1">
        <v>461324662</v>
      </c>
      <c r="G24" s="1">
        <v>986029415</v>
      </c>
    </row>
    <row r="25" spans="1:7" x14ac:dyDescent="0.25">
      <c r="A25" s="5" t="s">
        <v>44</v>
      </c>
      <c r="B25" s="13"/>
      <c r="C25" s="13"/>
      <c r="D25" s="13"/>
      <c r="E25" s="13"/>
      <c r="F25" s="13"/>
    </row>
    <row r="26" spans="1:7" x14ac:dyDescent="0.25">
      <c r="A26" s="5" t="s">
        <v>34</v>
      </c>
      <c r="B26" s="13">
        <v>-175002</v>
      </c>
      <c r="C26" s="13">
        <v>-92507</v>
      </c>
      <c r="D26" s="13">
        <v>-32500</v>
      </c>
      <c r="E26" s="13">
        <v>-25001</v>
      </c>
      <c r="F26" s="13"/>
    </row>
    <row r="27" spans="1:7" x14ac:dyDescent="0.25">
      <c r="A27" t="s">
        <v>86</v>
      </c>
      <c r="B27" s="13"/>
      <c r="C27" s="13">
        <v>50000000</v>
      </c>
      <c r="D27" s="13"/>
      <c r="E27" s="13">
        <v>-16000000</v>
      </c>
      <c r="F27" s="13"/>
    </row>
    <row r="28" spans="1:7" x14ac:dyDescent="0.25">
      <c r="A28" s="5" t="s">
        <v>35</v>
      </c>
      <c r="B28" s="13">
        <v>-175960624</v>
      </c>
      <c r="C28" s="13">
        <v>-191035331</v>
      </c>
      <c r="D28" s="13">
        <v>-230033602</v>
      </c>
      <c r="E28" s="13">
        <v>-191794374</v>
      </c>
      <c r="F28" s="13">
        <v>-192257634</v>
      </c>
      <c r="G28" s="13">
        <v>-192428619</v>
      </c>
    </row>
    <row r="29" spans="1:7" x14ac:dyDescent="0.25">
      <c r="A29" s="5" t="s">
        <v>36</v>
      </c>
      <c r="B29" s="13"/>
      <c r="C29" s="13"/>
      <c r="D29" s="13">
        <v>0</v>
      </c>
      <c r="E29" s="13">
        <v>0</v>
      </c>
      <c r="F29" s="13"/>
    </row>
    <row r="30" spans="1:7" x14ac:dyDescent="0.25">
      <c r="A30" s="2"/>
      <c r="B30" s="15">
        <f t="shared" ref="B30:G30" si="2">SUM(B24:B29)</f>
        <v>-147397234</v>
      </c>
      <c r="C30" s="15">
        <f t="shared" si="2"/>
        <v>-385257223</v>
      </c>
      <c r="D30" s="15">
        <f t="shared" si="2"/>
        <v>-82722437</v>
      </c>
      <c r="E30" s="15">
        <f t="shared" si="2"/>
        <v>-159874298</v>
      </c>
      <c r="F30" s="15">
        <f t="shared" si="2"/>
        <v>269067028</v>
      </c>
      <c r="G30" s="15">
        <f t="shared" si="2"/>
        <v>793600796</v>
      </c>
    </row>
    <row r="31" spans="1:7" x14ac:dyDescent="0.25">
      <c r="B31" s="13"/>
      <c r="C31" s="13"/>
      <c r="D31" s="13"/>
      <c r="E31" s="13"/>
      <c r="F31" s="13"/>
    </row>
    <row r="32" spans="1:7" x14ac:dyDescent="0.25">
      <c r="A32" s="2" t="s">
        <v>58</v>
      </c>
      <c r="B32" s="16">
        <f t="shared" ref="B32:G32" si="3">B13+B21+B30</f>
        <v>224728253</v>
      </c>
      <c r="C32" s="16">
        <f t="shared" si="3"/>
        <v>-3494585</v>
      </c>
      <c r="D32" s="16">
        <f t="shared" si="3"/>
        <v>-149869100</v>
      </c>
      <c r="E32" s="16">
        <f t="shared" si="3"/>
        <v>79350340</v>
      </c>
      <c r="F32" s="16">
        <f t="shared" si="3"/>
        <v>-203358751</v>
      </c>
      <c r="G32" s="16">
        <f t="shared" si="3"/>
        <v>28088748</v>
      </c>
    </row>
    <row r="33" spans="1:7" x14ac:dyDescent="0.25">
      <c r="A33" s="24" t="s">
        <v>59</v>
      </c>
      <c r="B33" s="1">
        <v>310379451</v>
      </c>
      <c r="C33" s="1">
        <v>535107702</v>
      </c>
      <c r="D33" s="1">
        <v>531613116</v>
      </c>
      <c r="E33" s="1">
        <v>381744017</v>
      </c>
      <c r="F33" s="1">
        <f>461094357+1357823</f>
        <v>462452180</v>
      </c>
      <c r="G33" s="13">
        <f>259091357+425955</f>
        <v>259517312</v>
      </c>
    </row>
    <row r="34" spans="1:7" x14ac:dyDescent="0.25">
      <c r="A34" s="23" t="s">
        <v>60</v>
      </c>
      <c r="B34" s="16">
        <f t="shared" ref="B34:G34" si="4">B32+B33</f>
        <v>535107704</v>
      </c>
      <c r="C34" s="16">
        <f t="shared" si="4"/>
        <v>531613117</v>
      </c>
      <c r="D34" s="16">
        <f t="shared" si="4"/>
        <v>381744016</v>
      </c>
      <c r="E34" s="16">
        <f t="shared" si="4"/>
        <v>461094357</v>
      </c>
      <c r="F34" s="16">
        <f t="shared" si="4"/>
        <v>259093429</v>
      </c>
      <c r="G34" s="16">
        <f t="shared" si="4"/>
        <v>287606060</v>
      </c>
    </row>
    <row r="36" spans="1:7" x14ac:dyDescent="0.25">
      <c r="A36" s="23" t="s">
        <v>61</v>
      </c>
      <c r="B36" s="9">
        <f>B13/('1'!B38/10)</f>
        <v>3.0317448192148762</v>
      </c>
      <c r="C36" s="9">
        <f>C13/('1'!C38/10)</f>
        <v>3.7155058729338841</v>
      </c>
      <c r="D36" s="9">
        <f>D13/('1'!D38/10)</f>
        <v>1.6791761105371901</v>
      </c>
      <c r="E36" s="9">
        <f>E13/('1'!E38/10)</f>
        <v>4.015617195247934</v>
      </c>
      <c r="F36" s="9">
        <f>F13/('1'!F38/10)</f>
        <v>2.1044833006198349</v>
      </c>
      <c r="G36" s="9">
        <f>G13/('1'!G38/10)</f>
        <v>2.1706358729338842</v>
      </c>
    </row>
    <row r="37" spans="1:7" x14ac:dyDescent="0.25">
      <c r="A37" s="23" t="s">
        <v>62</v>
      </c>
      <c r="B37" s="13">
        <f>'1'!B38/10</f>
        <v>193600000</v>
      </c>
      <c r="C37" s="13">
        <f>'1'!C38/10</f>
        <v>193600000</v>
      </c>
      <c r="D37" s="13">
        <f>'1'!D38/10</f>
        <v>193600000</v>
      </c>
      <c r="E37" s="13">
        <f>'1'!E38/10</f>
        <v>193600000</v>
      </c>
      <c r="F37" s="13">
        <f>'1'!F38/10</f>
        <v>193600000</v>
      </c>
      <c r="G37" s="13">
        <f>'1'!G38/10</f>
        <v>193600000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6" sqref="J6"/>
    </sheetView>
  </sheetViews>
  <sheetFormatPr defaultRowHeight="15" x14ac:dyDescent="0.25"/>
  <cols>
    <col min="1" max="1" width="16.5703125" bestFit="1" customWidth="1"/>
  </cols>
  <sheetData>
    <row r="1" spans="1:7" x14ac:dyDescent="0.25">
      <c r="A1" s="8" t="s">
        <v>50</v>
      </c>
    </row>
    <row r="2" spans="1:7" x14ac:dyDescent="0.25">
      <c r="A2" s="8" t="s">
        <v>45</v>
      </c>
    </row>
    <row r="3" spans="1:7" x14ac:dyDescent="0.25">
      <c r="A3" t="s">
        <v>51</v>
      </c>
    </row>
    <row r="4" spans="1:7" x14ac:dyDescent="0.25"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</row>
    <row r="5" spans="1:7" x14ac:dyDescent="0.25">
      <c r="A5" t="s">
        <v>52</v>
      </c>
      <c r="B5" s="21">
        <f>'2'!B22/'1'!B18</f>
        <v>2.9470542108175294E-2</v>
      </c>
      <c r="C5" s="21">
        <f>'2'!C22/'1'!C18</f>
        <v>2.5871101472991303E-2</v>
      </c>
      <c r="D5" s="21">
        <f>'2'!D22/'1'!D18</f>
        <v>1.8650993034443737E-2</v>
      </c>
      <c r="E5" s="21">
        <f>'2'!E22/'1'!E18</f>
        <v>1.3198289329991356E-2</v>
      </c>
      <c r="F5" s="21">
        <f>'2'!F22/'1'!F18</f>
        <v>1.4164677893265136E-2</v>
      </c>
      <c r="G5" s="21">
        <f>'2'!G22/'1'!G18</f>
        <v>8.6011965788683666E-3</v>
      </c>
    </row>
    <row r="6" spans="1:7" x14ac:dyDescent="0.25">
      <c r="A6" t="s">
        <v>53</v>
      </c>
      <c r="B6" s="21">
        <f>'2'!B22/'1'!B37</f>
        <v>5.3444294615579591E-2</v>
      </c>
      <c r="C6" s="21">
        <f>'2'!C22/'1'!C37</f>
        <v>4.5829130876109646E-2</v>
      </c>
      <c r="D6" s="21">
        <f>'2'!D22/'1'!D37</f>
        <v>3.3867987276300408E-2</v>
      </c>
      <c r="E6" s="21">
        <f>'2'!E22/'1'!E37</f>
        <v>2.331778726203327E-2</v>
      </c>
      <c r="F6" s="21">
        <f>'2'!F22/'1'!F37</f>
        <v>2.5917567631911342E-2</v>
      </c>
      <c r="G6" s="21">
        <f>'2'!G22/'1'!G37</f>
        <v>1.7031481957427305E-2</v>
      </c>
    </row>
    <row r="7" spans="1:7" x14ac:dyDescent="0.25">
      <c r="A7" t="s">
        <v>46</v>
      </c>
      <c r="B7" s="21">
        <f>'1'!B23/'1'!B37</f>
        <v>0.1732207764713517</v>
      </c>
      <c r="C7" s="21">
        <f>'1'!C23/'1'!C37</f>
        <v>0.23663185064797143</v>
      </c>
      <c r="D7" s="21">
        <f>'1'!D23/'1'!D37</f>
        <v>0.18304472683566034</v>
      </c>
      <c r="E7" s="21">
        <f>'1'!E23/'1'!E37</f>
        <v>0.1505828557766106</v>
      </c>
      <c r="F7" s="21">
        <f>'1'!F23/'1'!F37</f>
        <v>0.1839823194749097</v>
      </c>
      <c r="G7" s="21">
        <f>'1'!G23/'1'!G37</f>
        <v>0.25768286256032447</v>
      </c>
    </row>
    <row r="8" spans="1:7" x14ac:dyDescent="0.25">
      <c r="A8" t="s">
        <v>47</v>
      </c>
      <c r="B8" s="22">
        <f>'1'!B12/'1'!B26</f>
        <v>1.4260175191959801</v>
      </c>
      <c r="C8" s="22">
        <f>'1'!C12/'1'!C26</f>
        <v>1.6831840758413377</v>
      </c>
      <c r="D8" s="22">
        <f>'1'!D12/'1'!D26</f>
        <v>1.5056149309419786</v>
      </c>
      <c r="E8" s="22">
        <f>'1'!E12/'1'!E26</f>
        <v>1.4224845656282834</v>
      </c>
      <c r="F8" s="22">
        <f>'1'!F12/'1'!F26</f>
        <v>1.3674004794961598</v>
      </c>
      <c r="G8" s="22">
        <f>'1'!G12/'1'!G26</f>
        <v>1.2593578010467676</v>
      </c>
    </row>
    <row r="9" spans="1:7" x14ac:dyDescent="0.25">
      <c r="A9" t="s">
        <v>48</v>
      </c>
      <c r="B9" s="21">
        <f>'2'!B22/'2'!B5</f>
        <v>5.5106703617435041E-2</v>
      </c>
      <c r="C9" s="21">
        <f>'2'!C22/'2'!C5</f>
        <v>4.7934255416190584E-2</v>
      </c>
      <c r="D9" s="21">
        <f>'2'!D22/'2'!D5</f>
        <v>3.0270106667073485E-2</v>
      </c>
      <c r="E9" s="21">
        <f>'2'!E22/'2'!E5</f>
        <v>2.0872229024220857E-2</v>
      </c>
      <c r="F9" s="21">
        <f>'2'!F22/'2'!F5</f>
        <v>2.1091229547505086E-2</v>
      </c>
      <c r="G9" s="21">
        <f>'2'!G22/'2'!G5</f>
        <v>1.4373124709375859E-2</v>
      </c>
    </row>
    <row r="10" spans="1:7" x14ac:dyDescent="0.25">
      <c r="A10" t="s">
        <v>49</v>
      </c>
      <c r="B10" s="21">
        <f>'2'!B10/'2'!B5</f>
        <v>0.10534851018105594</v>
      </c>
      <c r="C10" s="21">
        <f>'2'!C10/'2'!C5</f>
        <v>8.9678228752785832E-2</v>
      </c>
      <c r="D10" s="21">
        <f>'2'!D10/'2'!D5</f>
        <v>7.6439812545805563E-2</v>
      </c>
      <c r="E10" s="21">
        <f>'2'!E10/'2'!E5</f>
        <v>6.7450264141625263E-2</v>
      </c>
      <c r="F10" s="21">
        <f>'2'!F10/'2'!F5</f>
        <v>5.8475056690017409E-2</v>
      </c>
      <c r="G10" s="21">
        <f>'2'!G10/'2'!G5</f>
        <v>5.669639954774526E-2</v>
      </c>
    </row>
    <row r="11" spans="1:7" x14ac:dyDescent="0.25">
      <c r="A11" t="s">
        <v>54</v>
      </c>
      <c r="B11" s="21">
        <f>'2'!B22/('1'!B23+'1'!B37)</f>
        <v>4.5553484635962392E-2</v>
      </c>
      <c r="C11" s="21">
        <f>'2'!C22/('1'!C23+'1'!C37)</f>
        <v>3.7059639740069816E-2</v>
      </c>
      <c r="D11" s="21">
        <f>'2'!D22/('1'!D23+'1'!D37)</f>
        <v>2.862781643673654E-2</v>
      </c>
      <c r="E11" s="21">
        <f>'2'!E22/('1'!E23+'1'!E37)</f>
        <v>2.0266065277232407E-2</v>
      </c>
      <c r="F11" s="21">
        <f>'2'!F22/('1'!F23+'1'!F37)</f>
        <v>2.1890164410061169E-2</v>
      </c>
      <c r="G11" s="21">
        <f>'2'!G22/('1'!G23+'1'!G37)</f>
        <v>1.3541952796236335E-2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2020-04-12T16:11:41Z</dcterms:modified>
</cp:coreProperties>
</file>