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Pharma &amp; Chemical\A\"/>
    </mc:Choice>
  </mc:AlternateContent>
  <bookViews>
    <workbookView xWindow="0" yWindow="0" windowWidth="20490" windowHeight="7455" activeTab="2"/>
  </bookViews>
  <sheets>
    <sheet name="1" sheetId="1" r:id="rId1"/>
    <sheet name="2" sheetId="2" r:id="rId2"/>
    <sheet name="3" sheetId="3" r:id="rId3"/>
    <sheet name="Ratio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3" l="1"/>
  <c r="I25" i="3"/>
  <c r="I18" i="3"/>
  <c r="I11" i="3"/>
  <c r="I21" i="2"/>
  <c r="I7" i="2"/>
  <c r="I12" i="2" s="1"/>
  <c r="I62" i="1"/>
  <c r="I57" i="1"/>
  <c r="I50" i="1"/>
  <c r="I35" i="1"/>
  <c r="I25" i="1"/>
  <c r="I15" i="1"/>
  <c r="I26" i="3" l="1"/>
  <c r="I28" i="3" s="1"/>
  <c r="I30" i="3"/>
  <c r="I15" i="2"/>
  <c r="I18" i="2" s="1"/>
  <c r="I20" i="2" s="1"/>
  <c r="I51" i="1"/>
  <c r="I58" i="1" s="1"/>
  <c r="I61" i="1"/>
  <c r="I26" i="1"/>
  <c r="C62" i="1"/>
  <c r="D62" i="1"/>
  <c r="E62" i="1"/>
  <c r="F62" i="1"/>
  <c r="G62" i="1"/>
  <c r="H62" i="1"/>
  <c r="B62" i="1"/>
  <c r="C21" i="2"/>
  <c r="D21" i="2"/>
  <c r="E21" i="2"/>
  <c r="F21" i="2"/>
  <c r="G21" i="2"/>
  <c r="H21" i="2"/>
  <c r="B21" i="2"/>
  <c r="B31" i="3"/>
  <c r="C31" i="3"/>
  <c r="D31" i="3"/>
  <c r="E31" i="3"/>
  <c r="F31" i="3"/>
  <c r="G31" i="3"/>
  <c r="H31" i="3"/>
  <c r="H25" i="3" l="1"/>
  <c r="H18" i="3"/>
  <c r="H11" i="3"/>
  <c r="H26" i="3" s="1"/>
  <c r="H28" i="3" s="1"/>
  <c r="H7" i="2"/>
  <c r="H12" i="2" s="1"/>
  <c r="J58" i="1"/>
  <c r="K58" i="1"/>
  <c r="H50" i="1"/>
  <c r="H35" i="1"/>
  <c r="H51" i="1" s="1"/>
  <c r="H57" i="1"/>
  <c r="H25" i="1"/>
  <c r="H15" i="1"/>
  <c r="H8" i="6" l="1"/>
  <c r="H58" i="1"/>
  <c r="H15" i="2"/>
  <c r="H18" i="2" s="1"/>
  <c r="H9" i="6" s="1"/>
  <c r="H10" i="6"/>
  <c r="H30" i="3"/>
  <c r="H11" i="6"/>
  <c r="H61" i="1"/>
  <c r="H26" i="1"/>
  <c r="H5" i="6" s="1"/>
  <c r="H20" i="2" l="1"/>
  <c r="H6" i="6"/>
  <c r="B12" i="2"/>
  <c r="B10" i="6" s="1"/>
  <c r="C7" i="2"/>
  <c r="C12" i="2" s="1"/>
  <c r="D7" i="2"/>
  <c r="D12" i="2" s="1"/>
  <c r="D10" i="6" s="1"/>
  <c r="E7" i="2"/>
  <c r="E12" i="2" s="1"/>
  <c r="F7" i="2"/>
  <c r="F12" i="2" s="1"/>
  <c r="F10" i="6" s="1"/>
  <c r="G7" i="2"/>
  <c r="G12" i="2" s="1"/>
  <c r="G10" i="6" s="1"/>
  <c r="B7" i="2"/>
  <c r="F25" i="3"/>
  <c r="E25" i="3"/>
  <c r="D25" i="3"/>
  <c r="C25" i="3"/>
  <c r="B25" i="3"/>
  <c r="G18" i="3"/>
  <c r="F18" i="3"/>
  <c r="E18" i="3"/>
  <c r="D18" i="3"/>
  <c r="C18" i="3"/>
  <c r="B18" i="3"/>
  <c r="G11" i="3"/>
  <c r="G30" i="3" s="1"/>
  <c r="F11" i="3"/>
  <c r="E11" i="3"/>
  <c r="E30" i="3" s="1"/>
  <c r="D11" i="3"/>
  <c r="C11" i="3"/>
  <c r="C30" i="3" s="1"/>
  <c r="B11" i="3"/>
  <c r="G15" i="2" l="1"/>
  <c r="G18" i="2" s="1"/>
  <c r="B26" i="3"/>
  <c r="B28" i="3" s="1"/>
  <c r="F26" i="3"/>
  <c r="F28" i="3" s="1"/>
  <c r="E10" i="6"/>
  <c r="E15" i="2"/>
  <c r="E18" i="2" s="1"/>
  <c r="D15" i="2"/>
  <c r="D18" i="2" s="1"/>
  <c r="B15" i="2"/>
  <c r="B18" i="2" s="1"/>
  <c r="C15" i="2"/>
  <c r="C18" i="2" s="1"/>
  <c r="C10" i="6"/>
  <c r="F30" i="3"/>
  <c r="C26" i="3"/>
  <c r="C28" i="3" s="1"/>
  <c r="G26" i="3"/>
  <c r="G28" i="3" s="1"/>
  <c r="E26" i="3"/>
  <c r="E28" i="3" s="1"/>
  <c r="D26" i="3"/>
  <c r="D28" i="3" s="1"/>
  <c r="B30" i="3"/>
  <c r="D30" i="3"/>
  <c r="G20" i="2"/>
  <c r="G9" i="6"/>
  <c r="F15" i="2"/>
  <c r="F18" i="2" s="1"/>
  <c r="G35" i="1"/>
  <c r="G50" i="1"/>
  <c r="G57" i="1"/>
  <c r="G61" i="1" s="1"/>
  <c r="G25" i="1"/>
  <c r="G15" i="1"/>
  <c r="B25" i="1"/>
  <c r="C50" i="1"/>
  <c r="B50" i="1"/>
  <c r="D50" i="1"/>
  <c r="E50" i="1"/>
  <c r="B35" i="1"/>
  <c r="C35" i="1"/>
  <c r="D35" i="1"/>
  <c r="E35" i="1"/>
  <c r="B57" i="1"/>
  <c r="C57" i="1"/>
  <c r="D57" i="1"/>
  <c r="E57" i="1"/>
  <c r="C25" i="1"/>
  <c r="C8" i="6" s="1"/>
  <c r="D25" i="1"/>
  <c r="E25" i="1"/>
  <c r="B15" i="1"/>
  <c r="C15" i="1"/>
  <c r="D15" i="1"/>
  <c r="E15" i="1"/>
  <c r="F50" i="1"/>
  <c r="F35" i="1"/>
  <c r="F57" i="1"/>
  <c r="F25" i="1"/>
  <c r="F15" i="1"/>
  <c r="G6" i="6" l="1"/>
  <c r="F8" i="6"/>
  <c r="E8" i="6"/>
  <c r="E20" i="2"/>
  <c r="E9" i="6"/>
  <c r="F20" i="2"/>
  <c r="F9" i="6"/>
  <c r="C20" i="2"/>
  <c r="C9" i="6"/>
  <c r="B20" i="2"/>
  <c r="B9" i="6"/>
  <c r="D20" i="2"/>
  <c r="D9" i="6"/>
  <c r="D6" i="6"/>
  <c r="D11" i="6"/>
  <c r="D61" i="1"/>
  <c r="F11" i="6"/>
  <c r="F6" i="6"/>
  <c r="F61" i="1"/>
  <c r="D8" i="6"/>
  <c r="B11" i="6"/>
  <c r="B6" i="6"/>
  <c r="B61" i="1"/>
  <c r="G11" i="6"/>
  <c r="E11" i="6"/>
  <c r="E6" i="6"/>
  <c r="E61" i="1"/>
  <c r="B8" i="6"/>
  <c r="C11" i="6"/>
  <c r="C6" i="6"/>
  <c r="C61" i="1"/>
  <c r="G8" i="6"/>
  <c r="G26" i="1"/>
  <c r="G5" i="6" s="1"/>
  <c r="D51" i="1"/>
  <c r="D58" i="1" s="1"/>
  <c r="F51" i="1"/>
  <c r="F58" i="1" s="1"/>
  <c r="G51" i="1"/>
  <c r="G58" i="1" s="1"/>
  <c r="B51" i="1"/>
  <c r="B58" i="1" s="1"/>
  <c r="B26" i="1"/>
  <c r="B5" i="6" s="1"/>
  <c r="C51" i="1"/>
  <c r="C58" i="1" s="1"/>
  <c r="C26" i="1"/>
  <c r="C5" i="6" s="1"/>
  <c r="D26" i="1"/>
  <c r="D5" i="6" s="1"/>
  <c r="E51" i="1"/>
  <c r="E58" i="1" s="1"/>
  <c r="E26" i="1"/>
  <c r="E5" i="6" s="1"/>
  <c r="F26" i="1"/>
  <c r="F5" i="6" s="1"/>
</calcChain>
</file>

<file path=xl/sharedStrings.xml><?xml version="1.0" encoding="utf-8"?>
<sst xmlns="http://schemas.openxmlformats.org/spreadsheetml/2006/main" count="101" uniqueCount="93">
  <si>
    <t>Property, Plant &amp; Equipment</t>
  </si>
  <si>
    <t>Intangible Assest</t>
  </si>
  <si>
    <t>Deferred tax assets</t>
  </si>
  <si>
    <t>Inventories</t>
  </si>
  <si>
    <t>Accrued interest</t>
  </si>
  <si>
    <t>Advances, deposit &amp; repayments</t>
  </si>
  <si>
    <t xml:space="preserve">Short term investment </t>
  </si>
  <si>
    <t>Cash &amp; cash equivalents</t>
  </si>
  <si>
    <t xml:space="preserve">Share capital </t>
  </si>
  <si>
    <t>share premium</t>
  </si>
  <si>
    <t>Retained Earning</t>
  </si>
  <si>
    <t>Provision for gratiuity</t>
  </si>
  <si>
    <t>provision for leave encashment</t>
  </si>
  <si>
    <t>Trade and other payables</t>
  </si>
  <si>
    <t>Current tax liabilities</t>
  </si>
  <si>
    <t>Gross Profit</t>
  </si>
  <si>
    <t>Marketing , Selling and distribution expenses</t>
  </si>
  <si>
    <t>General and administation expenses</t>
  </si>
  <si>
    <t>Other Income</t>
  </si>
  <si>
    <t>Finance  income , net</t>
  </si>
  <si>
    <t>Income Tax expenses</t>
  </si>
  <si>
    <t>payments to supplies and for operating expenses</t>
  </si>
  <si>
    <t>Interest paid</t>
  </si>
  <si>
    <t xml:space="preserve">Interest received </t>
  </si>
  <si>
    <t>Interest tax paid</t>
  </si>
  <si>
    <t>Acquisition of property ,plant &amp; equipment</t>
  </si>
  <si>
    <t>Acquisitoin of intangible assests</t>
  </si>
  <si>
    <t>Disposal of property , plant &amp; equipoment</t>
  </si>
  <si>
    <t xml:space="preserve">Investmnet in /encashment of short term investment </t>
  </si>
  <si>
    <t>Dividend paid</t>
  </si>
  <si>
    <t>Collection from customers</t>
  </si>
  <si>
    <t>Capital work in progress</t>
  </si>
  <si>
    <t>Short term finance</t>
  </si>
  <si>
    <t>Short term finanace</t>
  </si>
  <si>
    <t>Fixed Assest</t>
  </si>
  <si>
    <t>Provision for income tax</t>
  </si>
  <si>
    <t>liability for epenses</t>
  </si>
  <si>
    <t>payable to holding company</t>
  </si>
  <si>
    <t>Other liabilities</t>
  </si>
  <si>
    <t>Trade creditors</t>
  </si>
  <si>
    <t>Advance income tax</t>
  </si>
  <si>
    <t>Interest payable</t>
  </si>
  <si>
    <t>Other current finanacial assest</t>
  </si>
  <si>
    <t>Long term advances</t>
  </si>
  <si>
    <t>Non current financial assest</t>
  </si>
  <si>
    <t>Marico Bangladesh Limited</t>
  </si>
  <si>
    <t>Ratio</t>
  </si>
  <si>
    <t>Debt to Equity</t>
  </si>
  <si>
    <t>Current Ratio</t>
  </si>
  <si>
    <t>Net Margin</t>
  </si>
  <si>
    <t>Operating Margin</t>
  </si>
  <si>
    <t>Other non current assets</t>
  </si>
  <si>
    <t>Other current assets</t>
  </si>
  <si>
    <t>Employee benefit obligation</t>
  </si>
  <si>
    <t>Emp;oyee benefit obligation</t>
  </si>
  <si>
    <t>loans &amp; Borrowing</t>
  </si>
  <si>
    <t>Net proceeds from loans &amp; borrowing</t>
  </si>
  <si>
    <t>As at year end</t>
  </si>
  <si>
    <t>Return on Asset (ROA)</t>
  </si>
  <si>
    <t>Return on Equity (ROE)</t>
  </si>
  <si>
    <t>Return on Invested Capital (ROIC)</t>
  </si>
  <si>
    <t>Net Cash Flows - Operating Activities</t>
  </si>
  <si>
    <t>Cash Flow Statement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</si>
  <si>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</si>
  <si>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</si>
  <si>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</si>
  <si>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</si>
  <si>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</si>
  <si>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</si>
  <si>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</si>
  <si>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Income Statement</t>
  </si>
  <si>
    <t>Net Revenues</t>
  </si>
  <si>
    <t>Cost of goods sold</t>
  </si>
  <si>
    <t>Operating Income/(Expenses)</t>
  </si>
  <si>
    <t>Operating Profit</t>
  </si>
  <si>
    <t>Non-Operating Income/(Expenses)</t>
  </si>
  <si>
    <t>Profit Before Taxation</t>
  </si>
  <si>
    <t>Provision for Taxation</t>
  </si>
  <si>
    <t>Net Profit</t>
  </si>
  <si>
    <t>Earnings per share (par value Taka 10)</t>
  </si>
  <si>
    <t>Shares to Calculate EPS</t>
  </si>
  <si>
    <t>Balance Sheet</t>
  </si>
  <si>
    <t>ASSETS</t>
  </si>
  <si>
    <t>NON CURRENT ASSETS</t>
  </si>
  <si>
    <t>CURRENT ASSETS</t>
  </si>
  <si>
    <t>Liabilities and Capital</t>
  </si>
  <si>
    <t>Liabilities</t>
  </si>
  <si>
    <t>Shareholders’ Equity</t>
  </si>
  <si>
    <t>Non Current Liabilities</t>
  </si>
  <si>
    <t>Current Liabilities</t>
  </si>
  <si>
    <t>Net assets value per share</t>
  </si>
  <si>
    <t>Shares to calculate NAVPS</t>
  </si>
  <si>
    <t>Repayment of loan and borrowing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</si>
</sst>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2" fillId="0" borderId="0" xfId="0" applyFont="1"/>
    <xf numFmtId="164" fontId="0" fillId="0" borderId="0" xfId="1" applyNumberFormat="1" applyFont="1"/>
    <xf numFmtId="164" fontId="1" fillId="0" borderId="0" xfId="1" applyNumberFormat="1" applyFont="1"/>
    <xf numFmtId="164" fontId="0" fillId="0" borderId="0" xfId="1" applyNumberFormat="1" applyFont="1" applyAlignment="1">
      <alignment horizontal="right"/>
    </xf>
    <xf numFmtId="164" fontId="1" fillId="0" borderId="0" xfId="1" applyNumberFormat="1" applyFont="1" applyAlignment="1">
      <alignment horizontal="right"/>
    </xf>
    <xf numFmtId="2" fontId="1" fillId="0" borderId="0" xfId="0" applyNumberFormat="1" applyFont="1"/>
    <xf numFmtId="43" fontId="1" fillId="0" borderId="0" xfId="1" applyNumberFormat="1" applyFont="1"/>
    <xf numFmtId="164" fontId="0" fillId="0" borderId="0" xfId="0" applyNumberFormat="1"/>
    <xf numFmtId="10" fontId="0" fillId="0" borderId="0" xfId="2" applyNumberFormat="1" applyFont="1"/>
    <xf numFmtId="2" fontId="0" fillId="0" borderId="0" xfId="0" applyNumberFormat="1"/>
    <xf numFmtId="3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4" fillId="0" borderId="0" xfId="0" applyFont="1"/>
    <xf numFmtId="0" fontId="5" fillId="0" borderId="0" xfId="0" applyFont="1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workbookViewId="0">
      <pane xSplit="1" ySplit="4" topLeftCell="B51" activePane="bottomRight" state="frozen"/>
      <selection pane="topRight" activeCell="B1" sqref="B1"/>
      <selection pane="bottomLeft" activeCell="A6" sqref="A6"/>
      <selection pane="bottomRight" activeCell="I61" sqref="I61"/>
    </sheetView>
  </sheetViews>
  <sheetFormatPr defaultRowHeight="15" x14ac:dyDescent="0.25"/>
  <cols>
    <col min="1" max="1" width="41.140625" customWidth="1"/>
    <col min="2" max="2" width="16.85546875" customWidth="1"/>
    <col min="3" max="3" width="15.28515625" customWidth="1"/>
    <col min="4" max="4" width="17.85546875" customWidth="1"/>
    <col min="5" max="6" width="15" bestFit="1" customWidth="1"/>
    <col min="7" max="8" width="16.28515625" customWidth="1"/>
    <col min="9" max="9" width="19.28515625" customWidth="1"/>
  </cols>
  <sheetData>
    <row r="1" spans="1:9" ht="15.75" x14ac:dyDescent="0.25">
      <c r="A1" s="4" t="s">
        <v>45</v>
      </c>
    </row>
    <row r="2" spans="1:9" x14ac:dyDescent="0.25">
      <c r="A2" s="1" t="s">
        <v>81</v>
      </c>
    </row>
    <row r="3" spans="1:9" x14ac:dyDescent="0.25">
      <c r="A3" s="1" t="s">
        <v>57</v>
      </c>
    </row>
    <row r="4" spans="1:9" ht="15.75" x14ac:dyDescent="0.25">
      <c r="B4" s="4">
        <v>2012</v>
      </c>
      <c r="C4" s="4">
        <v>2013</v>
      </c>
      <c r="D4" s="4">
        <v>2014</v>
      </c>
      <c r="E4" s="4">
        <v>2015</v>
      </c>
      <c r="F4" s="4">
        <v>2016</v>
      </c>
      <c r="G4" s="4">
        <v>2017</v>
      </c>
      <c r="H4" s="4">
        <v>2018</v>
      </c>
      <c r="I4" s="4">
        <v>2019</v>
      </c>
    </row>
    <row r="5" spans="1:9" x14ac:dyDescent="0.25">
      <c r="A5" s="19" t="s">
        <v>82</v>
      </c>
      <c r="B5" s="5"/>
      <c r="C5" s="5"/>
      <c r="D5" s="5"/>
      <c r="E5" s="5"/>
      <c r="F5" s="5"/>
      <c r="G5" s="5"/>
      <c r="H5" s="5"/>
    </row>
    <row r="6" spans="1:9" x14ac:dyDescent="0.25">
      <c r="A6" s="18" t="s">
        <v>83</v>
      </c>
      <c r="B6" s="5"/>
      <c r="C6" s="5"/>
      <c r="D6" s="5"/>
      <c r="E6" s="5"/>
      <c r="F6" s="5"/>
      <c r="G6" s="5"/>
      <c r="H6" s="5"/>
    </row>
    <row r="7" spans="1:9" x14ac:dyDescent="0.25">
      <c r="A7" t="s">
        <v>0</v>
      </c>
      <c r="B7" s="5">
        <v>325642856</v>
      </c>
      <c r="C7" s="5">
        <v>836558863</v>
      </c>
      <c r="D7" s="5">
        <v>883065876</v>
      </c>
      <c r="E7" s="5">
        <v>731713275</v>
      </c>
      <c r="F7" s="5">
        <v>595760075</v>
      </c>
      <c r="G7" s="5">
        <v>593536255</v>
      </c>
      <c r="H7" s="5">
        <v>511585227</v>
      </c>
      <c r="I7" s="14">
        <v>468716557</v>
      </c>
    </row>
    <row r="8" spans="1:9" x14ac:dyDescent="0.25">
      <c r="A8" s="2" t="s">
        <v>31</v>
      </c>
      <c r="B8" s="5">
        <v>16275280</v>
      </c>
      <c r="C8" s="5">
        <v>28157695</v>
      </c>
      <c r="D8" s="5">
        <v>11148115</v>
      </c>
      <c r="E8" s="5">
        <v>0</v>
      </c>
      <c r="F8" s="5">
        <v>0</v>
      </c>
      <c r="G8" s="5">
        <v>0</v>
      </c>
      <c r="H8" s="5"/>
    </row>
    <row r="9" spans="1:9" x14ac:dyDescent="0.25">
      <c r="A9" t="s">
        <v>1</v>
      </c>
      <c r="B9" s="5">
        <v>62500</v>
      </c>
      <c r="C9" s="5">
        <v>0</v>
      </c>
      <c r="D9" s="5">
        <v>6017122</v>
      </c>
      <c r="E9" s="5">
        <v>7284910</v>
      </c>
      <c r="F9" s="5">
        <v>13142320</v>
      </c>
      <c r="G9" s="5">
        <v>9118422</v>
      </c>
      <c r="H9" s="5">
        <v>6188057</v>
      </c>
      <c r="I9" s="5">
        <v>3647084</v>
      </c>
    </row>
    <row r="10" spans="1:9" x14ac:dyDescent="0.25">
      <c r="A10" t="s">
        <v>2</v>
      </c>
      <c r="B10" s="5">
        <v>88282527</v>
      </c>
      <c r="C10" s="5">
        <v>39235721</v>
      </c>
      <c r="D10" s="5">
        <v>24240760</v>
      </c>
      <c r="E10" s="5">
        <v>33726602</v>
      </c>
      <c r="F10" s="5">
        <v>81632588</v>
      </c>
      <c r="G10" s="5">
        <v>76756882</v>
      </c>
      <c r="H10" s="5">
        <v>58510013</v>
      </c>
      <c r="I10" s="5">
        <v>47513604</v>
      </c>
    </row>
    <row r="11" spans="1:9" x14ac:dyDescent="0.25">
      <c r="A11" t="s">
        <v>43</v>
      </c>
      <c r="B11" s="5"/>
      <c r="C11" s="5"/>
      <c r="D11" s="5"/>
      <c r="E11" s="5"/>
      <c r="F11" s="5"/>
      <c r="G11" s="5">
        <v>41208034</v>
      </c>
      <c r="H11" s="5"/>
    </row>
    <row r="12" spans="1:9" x14ac:dyDescent="0.25">
      <c r="A12" t="s">
        <v>51</v>
      </c>
      <c r="B12" s="5"/>
      <c r="C12" s="5"/>
      <c r="D12" s="5"/>
      <c r="E12" s="5"/>
      <c r="F12" s="5"/>
      <c r="G12" s="5"/>
      <c r="H12" s="5">
        <v>28563337</v>
      </c>
      <c r="I12">
        <v>51127555</v>
      </c>
    </row>
    <row r="13" spans="1:9" x14ac:dyDescent="0.25">
      <c r="A13" t="s">
        <v>44</v>
      </c>
      <c r="B13" s="5">
        <v>0</v>
      </c>
      <c r="C13" s="5">
        <v>0</v>
      </c>
      <c r="D13" s="5">
        <v>0</v>
      </c>
      <c r="E13" s="5">
        <v>5167416</v>
      </c>
      <c r="F13" s="5">
        <v>2706000</v>
      </c>
      <c r="G13" s="5">
        <v>10366331</v>
      </c>
      <c r="H13" s="5">
        <v>11504048</v>
      </c>
      <c r="I13" s="5">
        <v>4921872</v>
      </c>
    </row>
    <row r="14" spans="1:9" x14ac:dyDescent="0.25">
      <c r="B14" s="5"/>
      <c r="C14" s="5"/>
      <c r="D14" s="5"/>
      <c r="E14" s="5"/>
      <c r="F14" s="5"/>
      <c r="G14" s="5"/>
      <c r="H14" s="5"/>
    </row>
    <row r="15" spans="1:9" x14ac:dyDescent="0.25">
      <c r="A15" s="18" t="s">
        <v>84</v>
      </c>
      <c r="B15" s="6">
        <f t="shared" ref="B15:E15" si="0">SUM(B7:B13)</f>
        <v>430263163</v>
      </c>
      <c r="C15" s="6">
        <f t="shared" si="0"/>
        <v>903952279</v>
      </c>
      <c r="D15" s="6">
        <f t="shared" si="0"/>
        <v>924471873</v>
      </c>
      <c r="E15" s="6">
        <f t="shared" si="0"/>
        <v>777892203</v>
      </c>
      <c r="F15" s="6">
        <f>SUM(F7:F13)</f>
        <v>693240983</v>
      </c>
      <c r="G15" s="6">
        <f>SUM(G7:G13)</f>
        <v>730985924</v>
      </c>
      <c r="H15" s="6">
        <f>SUM(H7:H13)</f>
        <v>616350682</v>
      </c>
      <c r="I15" s="6">
        <f>SUM(I7:I13)</f>
        <v>575926672</v>
      </c>
    </row>
    <row r="16" spans="1:9" x14ac:dyDescent="0.25">
      <c r="A16" t="s">
        <v>3</v>
      </c>
      <c r="B16" s="5">
        <v>1777938918</v>
      </c>
      <c r="C16" s="5">
        <v>1021556368</v>
      </c>
      <c r="D16" s="5">
        <v>919281099</v>
      </c>
      <c r="E16" s="5">
        <v>1822852895</v>
      </c>
      <c r="F16" s="5">
        <v>1262292780</v>
      </c>
      <c r="G16" s="5">
        <v>1348927101</v>
      </c>
      <c r="H16" s="5">
        <v>1717322020</v>
      </c>
      <c r="I16" s="5">
        <v>1091494753</v>
      </c>
    </row>
    <row r="17" spans="1:9" x14ac:dyDescent="0.25">
      <c r="A17" t="s">
        <v>4</v>
      </c>
      <c r="B17" s="5">
        <v>30632603</v>
      </c>
      <c r="C17" s="5">
        <v>55018956</v>
      </c>
      <c r="D17" s="5">
        <v>75131935</v>
      </c>
      <c r="E17" s="5">
        <v>14021076</v>
      </c>
      <c r="F17" s="5">
        <v>13458959</v>
      </c>
      <c r="G17" s="5">
        <v>0</v>
      </c>
      <c r="H17" s="5">
        <v>0</v>
      </c>
      <c r="I17" s="5">
        <v>0</v>
      </c>
    </row>
    <row r="18" spans="1:9" x14ac:dyDescent="0.25">
      <c r="A18" t="s">
        <v>5</v>
      </c>
      <c r="B18" s="5">
        <v>464859208</v>
      </c>
      <c r="C18" s="5">
        <v>920345408</v>
      </c>
      <c r="D18" s="5">
        <v>79841480</v>
      </c>
      <c r="E18" s="5">
        <v>47175777</v>
      </c>
      <c r="F18" s="5">
        <v>169523023</v>
      </c>
      <c r="G18" s="5">
        <v>193919425</v>
      </c>
      <c r="H18" s="5">
        <v>0</v>
      </c>
      <c r="I18" s="5">
        <v>435633515</v>
      </c>
    </row>
    <row r="19" spans="1:9" x14ac:dyDescent="0.25">
      <c r="A19" t="s">
        <v>6</v>
      </c>
      <c r="B19" s="5">
        <v>2146</v>
      </c>
      <c r="C19" s="5">
        <v>216454120</v>
      </c>
      <c r="D19" s="5">
        <v>1629069440</v>
      </c>
      <c r="E19" s="5">
        <v>500000000</v>
      </c>
      <c r="F19" s="5">
        <v>847797172</v>
      </c>
      <c r="G19" s="5">
        <v>0</v>
      </c>
      <c r="H19" s="5">
        <v>610794216</v>
      </c>
    </row>
    <row r="20" spans="1:9" x14ac:dyDescent="0.25">
      <c r="A20" t="s">
        <v>42</v>
      </c>
      <c r="B20" s="5"/>
      <c r="C20" s="5"/>
      <c r="D20" s="5"/>
      <c r="E20" s="5"/>
      <c r="F20" s="5"/>
      <c r="G20" s="5">
        <v>1311435690</v>
      </c>
      <c r="H20" s="5">
        <v>1244197702</v>
      </c>
      <c r="I20" s="5">
        <v>2090191792</v>
      </c>
    </row>
    <row r="21" spans="1:9" x14ac:dyDescent="0.25">
      <c r="A21" t="s">
        <v>52</v>
      </c>
      <c r="B21" s="5"/>
      <c r="C21" s="5"/>
      <c r="D21" s="5"/>
      <c r="E21" s="5"/>
      <c r="F21" s="5"/>
      <c r="G21" s="5">
        <v>0</v>
      </c>
      <c r="H21" s="5">
        <v>0</v>
      </c>
      <c r="I21" s="5">
        <v>0</v>
      </c>
    </row>
    <row r="22" spans="1:9" x14ac:dyDescent="0.25">
      <c r="A22" t="s">
        <v>34</v>
      </c>
      <c r="B22" s="5">
        <v>610000000</v>
      </c>
      <c r="C22" s="5">
        <v>2014917416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</row>
    <row r="23" spans="1:9" x14ac:dyDescent="0.25">
      <c r="A23" t="s">
        <v>7</v>
      </c>
      <c r="B23" s="5">
        <v>171204924</v>
      </c>
      <c r="C23" s="5">
        <v>50833931</v>
      </c>
      <c r="D23" s="5">
        <v>45713429</v>
      </c>
      <c r="E23" s="5">
        <v>191990392</v>
      </c>
      <c r="F23" s="5">
        <v>480524575</v>
      </c>
      <c r="G23" s="5">
        <v>166833748</v>
      </c>
      <c r="H23" s="5">
        <v>269743772</v>
      </c>
      <c r="I23" s="5">
        <v>383101877</v>
      </c>
    </row>
    <row r="24" spans="1:9" x14ac:dyDescent="0.25">
      <c r="A24" t="s">
        <v>40</v>
      </c>
      <c r="B24" s="5">
        <v>717730520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</row>
    <row r="25" spans="1:9" x14ac:dyDescent="0.25">
      <c r="A25" s="1"/>
      <c r="B25" s="6">
        <f>SUM(B16:B24)</f>
        <v>3772368319</v>
      </c>
      <c r="C25" s="6">
        <f t="shared" ref="C25:I25" si="1">SUM(C16:C23)</f>
        <v>4279126199</v>
      </c>
      <c r="D25" s="6">
        <f t="shared" si="1"/>
        <v>2749037383</v>
      </c>
      <c r="E25" s="6">
        <f t="shared" si="1"/>
        <v>2576040140</v>
      </c>
      <c r="F25" s="6">
        <f t="shared" si="1"/>
        <v>2773596509</v>
      </c>
      <c r="G25" s="6">
        <f t="shared" si="1"/>
        <v>3021115964</v>
      </c>
      <c r="H25" s="6">
        <f t="shared" si="1"/>
        <v>3842057710</v>
      </c>
      <c r="I25" s="6">
        <f t="shared" si="1"/>
        <v>4000421937</v>
      </c>
    </row>
    <row r="26" spans="1:9" x14ac:dyDescent="0.25">
      <c r="A26" s="1"/>
      <c r="B26" s="6">
        <f t="shared" ref="B26:E26" si="2">B15+B25</f>
        <v>4202631482</v>
      </c>
      <c r="C26" s="6">
        <f t="shared" si="2"/>
        <v>5183078478</v>
      </c>
      <c r="D26" s="6">
        <f t="shared" si="2"/>
        <v>3673509256</v>
      </c>
      <c r="E26" s="6">
        <f t="shared" si="2"/>
        <v>3353932343</v>
      </c>
      <c r="F26" s="6">
        <f>F15+F25</f>
        <v>3466837492</v>
      </c>
      <c r="G26" s="6">
        <f>G15+G25</f>
        <v>3752101888</v>
      </c>
      <c r="H26" s="6">
        <f>H15+H25</f>
        <v>4458408392</v>
      </c>
      <c r="I26" s="6">
        <f>I15+I25</f>
        <v>4576348609</v>
      </c>
    </row>
    <row r="27" spans="1:9" x14ac:dyDescent="0.25">
      <c r="A27" s="1"/>
      <c r="B27" s="5"/>
      <c r="C27" s="5"/>
      <c r="D27" s="5"/>
      <c r="E27" s="5"/>
      <c r="F27" s="6"/>
      <c r="G27" s="5"/>
      <c r="H27" s="5"/>
    </row>
    <row r="28" spans="1:9" ht="15.75" x14ac:dyDescent="0.25">
      <c r="A28" s="20" t="s">
        <v>85</v>
      </c>
      <c r="B28" s="5"/>
      <c r="C28" s="5"/>
      <c r="D28" s="5"/>
      <c r="E28" s="5"/>
      <c r="F28" s="5"/>
      <c r="G28" s="5"/>
      <c r="H28" s="5"/>
    </row>
    <row r="29" spans="1:9" ht="15.75" x14ac:dyDescent="0.25">
      <c r="A29" s="21" t="s">
        <v>86</v>
      </c>
      <c r="B29" s="5"/>
      <c r="C29" s="5"/>
      <c r="D29" s="5"/>
      <c r="E29" s="5"/>
      <c r="F29" s="5"/>
      <c r="G29" s="5"/>
      <c r="H29" s="5"/>
    </row>
    <row r="30" spans="1:9" x14ac:dyDescent="0.25">
      <c r="B30" s="5"/>
      <c r="C30" s="5"/>
      <c r="D30" s="5"/>
      <c r="E30" s="5"/>
      <c r="F30" s="5"/>
      <c r="G30" s="5"/>
      <c r="H30" s="5"/>
    </row>
    <row r="31" spans="1:9" x14ac:dyDescent="0.25">
      <c r="A31" s="18" t="s">
        <v>88</v>
      </c>
      <c r="B31" s="5"/>
      <c r="C31" s="5"/>
      <c r="D31" s="5"/>
      <c r="E31" s="5"/>
      <c r="F31" s="5"/>
      <c r="G31" s="5"/>
      <c r="H31" s="5"/>
    </row>
    <row r="32" spans="1:9" x14ac:dyDescent="0.25">
      <c r="A32" t="s">
        <v>11</v>
      </c>
      <c r="B32" s="5">
        <v>12388093</v>
      </c>
      <c r="C32" s="5">
        <v>15956603</v>
      </c>
      <c r="D32" s="5">
        <v>17691442</v>
      </c>
      <c r="E32" s="5">
        <v>20465488</v>
      </c>
      <c r="F32" s="5">
        <v>35250107</v>
      </c>
      <c r="G32" s="7">
        <v>33417772</v>
      </c>
      <c r="H32" s="7">
        <v>0</v>
      </c>
    </row>
    <row r="33" spans="1:9" x14ac:dyDescent="0.25">
      <c r="A33" s="2" t="s">
        <v>53</v>
      </c>
      <c r="B33" s="5"/>
      <c r="C33" s="5"/>
      <c r="D33" s="5"/>
      <c r="E33" s="5"/>
      <c r="F33" s="5"/>
      <c r="G33" s="7">
        <v>0</v>
      </c>
      <c r="H33" s="7">
        <v>49861763</v>
      </c>
      <c r="I33" s="5">
        <v>64907949</v>
      </c>
    </row>
    <row r="34" spans="1:9" x14ac:dyDescent="0.25">
      <c r="A34" t="s">
        <v>12</v>
      </c>
      <c r="B34" s="5">
        <v>6419607</v>
      </c>
      <c r="C34" s="5">
        <v>9404119</v>
      </c>
      <c r="D34" s="5">
        <v>7816279</v>
      </c>
      <c r="E34" s="5">
        <v>6428033</v>
      </c>
      <c r="F34" s="5">
        <v>9012992</v>
      </c>
      <c r="G34" s="5">
        <v>10878348</v>
      </c>
      <c r="H34" s="5">
        <v>0</v>
      </c>
    </row>
    <row r="35" spans="1:9" x14ac:dyDescent="0.25">
      <c r="A35" s="1"/>
      <c r="B35" s="6">
        <f t="shared" ref="B35:E35" si="3">SUM(B32:B34)</f>
        <v>18807700</v>
      </c>
      <c r="C35" s="6">
        <f t="shared" si="3"/>
        <v>25360722</v>
      </c>
      <c r="D35" s="6">
        <f t="shared" si="3"/>
        <v>25507721</v>
      </c>
      <c r="E35" s="6">
        <f t="shared" si="3"/>
        <v>26893521</v>
      </c>
      <c r="F35" s="6">
        <f>SUM(F32:F34)</f>
        <v>44263099</v>
      </c>
      <c r="G35" s="6">
        <f>SUM(G32:G34)</f>
        <v>44296120</v>
      </c>
      <c r="H35" s="6">
        <f>SUM(H32:H34)</f>
        <v>49861763</v>
      </c>
      <c r="I35" s="6">
        <f>SUM(I32:I34)</f>
        <v>64907949</v>
      </c>
    </row>
    <row r="36" spans="1:9" x14ac:dyDescent="0.25">
      <c r="A36" s="18" t="s">
        <v>89</v>
      </c>
      <c r="B36" s="5"/>
      <c r="C36" s="5"/>
      <c r="D36" s="5"/>
      <c r="E36" s="5"/>
      <c r="F36" s="5"/>
      <c r="G36" s="5"/>
      <c r="H36" s="5"/>
      <c r="I36" s="5"/>
    </row>
    <row r="37" spans="1:9" x14ac:dyDescent="0.25">
      <c r="A37" t="s">
        <v>11</v>
      </c>
      <c r="B37" s="5">
        <v>0</v>
      </c>
      <c r="C37" s="5">
        <v>0</v>
      </c>
      <c r="D37" s="5">
        <v>0</v>
      </c>
      <c r="E37" s="5">
        <v>2646276</v>
      </c>
      <c r="F37" s="5">
        <v>5183998</v>
      </c>
      <c r="G37" s="5">
        <v>2997417</v>
      </c>
      <c r="H37" s="5"/>
      <c r="I37" s="5"/>
    </row>
    <row r="38" spans="1:9" x14ac:dyDescent="0.25">
      <c r="A38" t="s">
        <v>36</v>
      </c>
      <c r="B38" s="5">
        <v>228696411</v>
      </c>
      <c r="C38" s="5">
        <v>433481827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/>
    </row>
    <row r="39" spans="1:9" x14ac:dyDescent="0.25">
      <c r="A39" t="s">
        <v>35</v>
      </c>
      <c r="B39" s="5">
        <v>826822981</v>
      </c>
      <c r="C39" s="5">
        <v>1080417993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/>
    </row>
    <row r="40" spans="1:9" x14ac:dyDescent="0.25">
      <c r="A40" t="s">
        <v>33</v>
      </c>
      <c r="B40" s="5">
        <v>100000000</v>
      </c>
      <c r="C40" s="5">
        <v>38534964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/>
    </row>
    <row r="41" spans="1:9" x14ac:dyDescent="0.25">
      <c r="A41" t="s">
        <v>55</v>
      </c>
      <c r="B41" s="5"/>
      <c r="C41" s="5"/>
      <c r="D41" s="5"/>
      <c r="E41" s="5"/>
      <c r="F41" s="5"/>
      <c r="G41" s="5">
        <v>0</v>
      </c>
      <c r="H41" s="5">
        <v>300000000</v>
      </c>
      <c r="I41" s="5">
        <v>200000000</v>
      </c>
    </row>
    <row r="42" spans="1:9" x14ac:dyDescent="0.25">
      <c r="A42" t="s">
        <v>12</v>
      </c>
      <c r="B42" s="5">
        <v>0</v>
      </c>
      <c r="C42" s="5">
        <v>0</v>
      </c>
      <c r="D42" s="5">
        <v>0</v>
      </c>
      <c r="E42" s="5">
        <v>1310915</v>
      </c>
      <c r="F42" s="5">
        <v>1844907</v>
      </c>
      <c r="G42" s="5">
        <v>2222794</v>
      </c>
      <c r="H42" s="5">
        <v>0</v>
      </c>
      <c r="I42" s="5"/>
    </row>
    <row r="43" spans="1:9" x14ac:dyDescent="0.25">
      <c r="A43" t="s">
        <v>41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/>
    </row>
    <row r="44" spans="1:9" x14ac:dyDescent="0.25">
      <c r="A44" t="s">
        <v>54</v>
      </c>
      <c r="B44" s="5"/>
      <c r="C44" s="5"/>
      <c r="D44" s="5"/>
      <c r="E44" s="5"/>
      <c r="F44" s="5"/>
      <c r="G44" s="5">
        <v>0</v>
      </c>
      <c r="H44" s="5">
        <v>6984584</v>
      </c>
      <c r="I44" s="5">
        <v>9665787</v>
      </c>
    </row>
    <row r="45" spans="1:9" x14ac:dyDescent="0.25">
      <c r="A45" t="s">
        <v>39</v>
      </c>
      <c r="B45" s="5">
        <v>215678285</v>
      </c>
      <c r="C45" s="5">
        <v>120138849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/>
    </row>
    <row r="46" spans="1:9" x14ac:dyDescent="0.25">
      <c r="A46" t="s">
        <v>37</v>
      </c>
      <c r="B46" s="5">
        <v>177772739</v>
      </c>
      <c r="C46" s="5">
        <v>256466179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/>
    </row>
    <row r="47" spans="1:9" x14ac:dyDescent="0.25">
      <c r="A47" t="s">
        <v>13</v>
      </c>
      <c r="B47" s="5"/>
      <c r="C47" s="5">
        <v>0</v>
      </c>
      <c r="D47" s="5">
        <v>1488466215</v>
      </c>
      <c r="E47" s="5">
        <v>1245243909</v>
      </c>
      <c r="F47" s="5">
        <v>1283487511</v>
      </c>
      <c r="G47" s="5">
        <v>1740557065</v>
      </c>
      <c r="H47" s="5">
        <v>2222763532</v>
      </c>
      <c r="I47" s="5">
        <v>2539270784</v>
      </c>
    </row>
    <row r="48" spans="1:9" x14ac:dyDescent="0.25">
      <c r="A48" t="s">
        <v>38</v>
      </c>
      <c r="B48" s="5">
        <v>31659150</v>
      </c>
      <c r="C48" s="5">
        <v>73134697</v>
      </c>
      <c r="D48" s="5"/>
      <c r="E48" s="5"/>
      <c r="F48" s="5"/>
      <c r="G48" s="5">
        <v>0</v>
      </c>
      <c r="H48" s="5">
        <v>0</v>
      </c>
      <c r="I48" s="5"/>
    </row>
    <row r="49" spans="1:11" x14ac:dyDescent="0.25">
      <c r="A49" t="s">
        <v>14</v>
      </c>
      <c r="B49" s="5">
        <v>0</v>
      </c>
      <c r="C49" s="5">
        <v>0</v>
      </c>
      <c r="D49" s="5">
        <v>453384218</v>
      </c>
      <c r="E49" s="5">
        <v>365667085</v>
      </c>
      <c r="F49" s="5">
        <v>423337033</v>
      </c>
      <c r="G49" s="5">
        <v>381918199</v>
      </c>
      <c r="H49" s="5">
        <v>386211784</v>
      </c>
      <c r="I49" s="5">
        <v>460368335</v>
      </c>
    </row>
    <row r="50" spans="1:11" x14ac:dyDescent="0.25">
      <c r="A50" s="1"/>
      <c r="B50" s="6">
        <f>SUM(B37:B49)</f>
        <v>1580629566</v>
      </c>
      <c r="C50" s="6">
        <f>SUM(C38:C49)</f>
        <v>2002174509</v>
      </c>
      <c r="D50" s="6">
        <f t="shared" ref="D50:I50" si="4">SUM(D37:D49)</f>
        <v>1941850433</v>
      </c>
      <c r="E50" s="6">
        <f t="shared" si="4"/>
        <v>1614868185</v>
      </c>
      <c r="F50" s="6">
        <f t="shared" si="4"/>
        <v>1713853449</v>
      </c>
      <c r="G50" s="6">
        <f t="shared" si="4"/>
        <v>2127695475</v>
      </c>
      <c r="H50" s="6">
        <f t="shared" si="4"/>
        <v>2915959900</v>
      </c>
      <c r="I50" s="6">
        <f t="shared" si="4"/>
        <v>3209304906</v>
      </c>
    </row>
    <row r="51" spans="1:11" x14ac:dyDescent="0.25">
      <c r="A51" s="1"/>
      <c r="B51" s="6">
        <f t="shared" ref="B51:E51" si="5">B35+B50</f>
        <v>1599437266</v>
      </c>
      <c r="C51" s="6">
        <f t="shared" si="5"/>
        <v>2027535231</v>
      </c>
      <c r="D51" s="6">
        <f t="shared" si="5"/>
        <v>1967358154</v>
      </c>
      <c r="E51" s="6">
        <f t="shared" si="5"/>
        <v>1641761706</v>
      </c>
      <c r="F51" s="6">
        <f>F35+F50</f>
        <v>1758116548</v>
      </c>
      <c r="G51" s="6">
        <f>G35+G50</f>
        <v>2171991595</v>
      </c>
      <c r="H51" s="6">
        <f>H35+H50</f>
        <v>2965821663</v>
      </c>
      <c r="I51" s="6">
        <f>I35+I50</f>
        <v>3274212855</v>
      </c>
    </row>
    <row r="52" spans="1:11" x14ac:dyDescent="0.25">
      <c r="A52" s="1"/>
      <c r="B52" s="6"/>
      <c r="C52" s="6"/>
      <c r="D52" s="6"/>
      <c r="E52" s="6"/>
      <c r="F52" s="6"/>
      <c r="G52" s="6"/>
      <c r="H52" s="6"/>
    </row>
    <row r="53" spans="1:11" x14ac:dyDescent="0.25">
      <c r="A53" s="18" t="s">
        <v>87</v>
      </c>
      <c r="B53" s="5"/>
      <c r="C53" s="5"/>
      <c r="D53" s="5"/>
      <c r="E53" s="5"/>
      <c r="F53" s="5"/>
      <c r="G53" s="5"/>
      <c r="H53" s="5"/>
    </row>
    <row r="54" spans="1:11" x14ac:dyDescent="0.25">
      <c r="A54" s="2" t="s">
        <v>8</v>
      </c>
      <c r="B54" s="5">
        <v>315000000</v>
      </c>
      <c r="C54" s="5">
        <v>315000000</v>
      </c>
      <c r="D54" s="5">
        <v>315000000</v>
      </c>
      <c r="E54" s="5">
        <v>315000000</v>
      </c>
      <c r="F54" s="5">
        <v>315000000</v>
      </c>
      <c r="G54" s="5">
        <v>315000000</v>
      </c>
      <c r="H54" s="5">
        <v>315000000</v>
      </c>
      <c r="I54" s="5">
        <v>315000000</v>
      </c>
    </row>
    <row r="55" spans="1:11" x14ac:dyDescent="0.25">
      <c r="A55" s="2" t="s">
        <v>9</v>
      </c>
      <c r="B55" s="5">
        <v>252000000</v>
      </c>
      <c r="C55" s="5">
        <v>252000000</v>
      </c>
      <c r="D55" s="5">
        <v>252000000</v>
      </c>
      <c r="E55" s="5">
        <v>252000000</v>
      </c>
      <c r="F55" s="5">
        <v>252000000</v>
      </c>
      <c r="G55" s="5">
        <v>252000000</v>
      </c>
      <c r="H55" s="5">
        <v>252000000</v>
      </c>
      <c r="I55" s="5">
        <v>252000000</v>
      </c>
    </row>
    <row r="56" spans="1:11" x14ac:dyDescent="0.25">
      <c r="A56" s="2" t="s">
        <v>10</v>
      </c>
      <c r="B56" s="5">
        <v>2036194216</v>
      </c>
      <c r="C56" s="5">
        <v>2588543247</v>
      </c>
      <c r="D56" s="5">
        <v>1139151102</v>
      </c>
      <c r="E56" s="5">
        <v>1145170637</v>
      </c>
      <c r="F56" s="5">
        <v>1141720944</v>
      </c>
      <c r="G56" s="5">
        <v>1013110293</v>
      </c>
      <c r="H56" s="5">
        <v>925586729</v>
      </c>
      <c r="I56" s="5">
        <v>735135754</v>
      </c>
    </row>
    <row r="57" spans="1:11" x14ac:dyDescent="0.25">
      <c r="A57" s="1"/>
      <c r="B57" s="6">
        <f t="shared" ref="B57:E57" si="6">SUM(B54:B56)</f>
        <v>2603194216</v>
      </c>
      <c r="C57" s="6">
        <f t="shared" si="6"/>
        <v>3155543247</v>
      </c>
      <c r="D57" s="6">
        <f t="shared" si="6"/>
        <v>1706151102</v>
      </c>
      <c r="E57" s="6">
        <f t="shared" si="6"/>
        <v>1712170637</v>
      </c>
      <c r="F57" s="6">
        <f>SUM(F54:F56)</f>
        <v>1708720944</v>
      </c>
      <c r="G57" s="6">
        <f>SUM(G54:G56)</f>
        <v>1580110293</v>
      </c>
      <c r="H57" s="6">
        <f>SUM(H54:H56)</f>
        <v>1492586729</v>
      </c>
      <c r="I57" s="6">
        <f>SUM(I54:I56)</f>
        <v>1302135754</v>
      </c>
    </row>
    <row r="58" spans="1:11" x14ac:dyDescent="0.25">
      <c r="A58" s="1"/>
      <c r="B58" s="6">
        <f t="shared" ref="B58:I58" si="7">B57+B51</f>
        <v>4202631482</v>
      </c>
      <c r="C58" s="6">
        <f t="shared" si="7"/>
        <v>5183078478</v>
      </c>
      <c r="D58" s="6">
        <f t="shared" si="7"/>
        <v>3673509256</v>
      </c>
      <c r="E58" s="6">
        <f t="shared" si="7"/>
        <v>3353932343</v>
      </c>
      <c r="F58" s="6">
        <f t="shared" si="7"/>
        <v>3466837492</v>
      </c>
      <c r="G58" s="6">
        <f t="shared" si="7"/>
        <v>3752101888</v>
      </c>
      <c r="H58" s="6">
        <f t="shared" si="7"/>
        <v>4458408392</v>
      </c>
      <c r="I58" s="6">
        <f t="shared" si="7"/>
        <v>4576348609</v>
      </c>
      <c r="J58" s="6">
        <f>J57+J51</f>
        <v>0</v>
      </c>
      <c r="K58" s="6">
        <f>K57+K51</f>
        <v>0</v>
      </c>
    </row>
    <row r="59" spans="1:11" x14ac:dyDescent="0.25">
      <c r="B59" s="5"/>
      <c r="C59" s="5"/>
      <c r="D59" s="5"/>
      <c r="E59" s="5"/>
      <c r="F59" s="5"/>
      <c r="G59" s="5"/>
      <c r="H59" s="5"/>
    </row>
    <row r="60" spans="1:11" x14ac:dyDescent="0.25">
      <c r="B60" s="5"/>
      <c r="C60" s="5"/>
      <c r="D60" s="5"/>
      <c r="E60" s="5"/>
      <c r="F60" s="5"/>
      <c r="G60" s="5"/>
      <c r="H60" s="5"/>
    </row>
    <row r="61" spans="1:11" x14ac:dyDescent="0.25">
      <c r="A61" s="15" t="s">
        <v>90</v>
      </c>
      <c r="B61" s="10">
        <f t="shared" ref="B61:I61" si="8">B57/(B54/10)</f>
        <v>82.641086222222228</v>
      </c>
      <c r="C61" s="10">
        <f t="shared" si="8"/>
        <v>100.1759760952381</v>
      </c>
      <c r="D61" s="10">
        <f t="shared" si="8"/>
        <v>54.163527047619048</v>
      </c>
      <c r="E61" s="10">
        <f t="shared" si="8"/>
        <v>54.354623396825396</v>
      </c>
      <c r="F61" s="10">
        <f t="shared" si="8"/>
        <v>54.245109333333332</v>
      </c>
      <c r="G61" s="10">
        <f t="shared" si="8"/>
        <v>50.162231523809524</v>
      </c>
      <c r="H61" s="10">
        <f t="shared" si="8"/>
        <v>47.383705682539684</v>
      </c>
      <c r="I61" s="10">
        <f t="shared" si="8"/>
        <v>41.337642984126987</v>
      </c>
    </row>
    <row r="62" spans="1:11" x14ac:dyDescent="0.25">
      <c r="A62" s="15" t="s">
        <v>91</v>
      </c>
      <c r="B62" s="5">
        <f>B54/10</f>
        <v>31500000</v>
      </c>
      <c r="C62" s="5">
        <f t="shared" ref="C62:I62" si="9">C54/10</f>
        <v>31500000</v>
      </c>
      <c r="D62" s="5">
        <f t="shared" si="9"/>
        <v>31500000</v>
      </c>
      <c r="E62" s="5">
        <f t="shared" si="9"/>
        <v>31500000</v>
      </c>
      <c r="F62" s="5">
        <f t="shared" si="9"/>
        <v>31500000</v>
      </c>
      <c r="G62" s="5">
        <f t="shared" si="9"/>
        <v>31500000</v>
      </c>
      <c r="H62" s="5">
        <f t="shared" si="9"/>
        <v>31500000</v>
      </c>
      <c r="I62" s="5">
        <f t="shared" si="9"/>
        <v>31500000</v>
      </c>
    </row>
    <row r="63" spans="1:11" x14ac:dyDescent="0.25">
      <c r="A63" s="1"/>
      <c r="B63" s="6"/>
      <c r="C63" s="6"/>
      <c r="D63" s="6"/>
      <c r="E63" s="6"/>
      <c r="F63" s="6"/>
      <c r="G63" s="6"/>
      <c r="H63" s="6"/>
    </row>
    <row r="64" spans="1:11" x14ac:dyDescent="0.25">
      <c r="B64" s="5"/>
      <c r="C64" s="5"/>
      <c r="D64" s="5"/>
      <c r="E64" s="5"/>
      <c r="F64" s="5"/>
      <c r="G64" s="5"/>
      <c r="H64" s="5"/>
      <c r="I64" s="11"/>
    </row>
    <row r="65" spans="1:8" x14ac:dyDescent="0.25">
      <c r="B65" s="5"/>
      <c r="C65" s="5"/>
      <c r="D65" s="5"/>
      <c r="E65" s="5"/>
      <c r="F65" s="5"/>
      <c r="G65" s="5"/>
      <c r="H65" s="5"/>
    </row>
    <row r="66" spans="1:8" x14ac:dyDescent="0.25">
      <c r="B66" s="5"/>
      <c r="C66" s="5"/>
      <c r="D66" s="5"/>
      <c r="E66" s="5"/>
      <c r="F66" s="5"/>
      <c r="G66" s="5"/>
      <c r="H66" s="5"/>
    </row>
    <row r="67" spans="1:8" x14ac:dyDescent="0.25">
      <c r="A67" s="1"/>
      <c r="B67" s="6"/>
      <c r="C67" s="6"/>
      <c r="D67" s="6"/>
      <c r="E67" s="6"/>
      <c r="F67" s="6"/>
      <c r="G67" s="6"/>
      <c r="H67" s="6"/>
    </row>
    <row r="68" spans="1:8" x14ac:dyDescent="0.25">
      <c r="B68" s="5"/>
      <c r="C68" s="5"/>
      <c r="D68" s="5"/>
      <c r="E68" s="5"/>
      <c r="F68" s="5"/>
      <c r="G68" s="5"/>
      <c r="H68" s="5"/>
    </row>
    <row r="69" spans="1:8" x14ac:dyDescent="0.25">
      <c r="A69" s="1"/>
      <c r="B69" s="6"/>
      <c r="C69" s="6"/>
      <c r="D69" s="6"/>
      <c r="E69" s="6"/>
      <c r="F69" s="6"/>
      <c r="G69" s="6"/>
      <c r="H69" s="6"/>
    </row>
    <row r="70" spans="1:8" x14ac:dyDescent="0.25">
      <c r="B70" s="5"/>
      <c r="C70" s="5"/>
      <c r="D70" s="5"/>
      <c r="E70" s="5"/>
      <c r="F70" s="5"/>
      <c r="G70" s="5"/>
      <c r="H70" s="5"/>
    </row>
    <row r="71" spans="1:8" x14ac:dyDescent="0.25">
      <c r="A71" s="1"/>
      <c r="B71" s="6"/>
      <c r="C71" s="6"/>
      <c r="D71" s="6"/>
      <c r="E71" s="6"/>
      <c r="F71" s="6"/>
      <c r="G71" s="6"/>
      <c r="H71" s="6"/>
    </row>
    <row r="72" spans="1:8" x14ac:dyDescent="0.25">
      <c r="B72" s="5"/>
      <c r="C72" s="5"/>
      <c r="D72" s="5"/>
      <c r="E72" s="5"/>
      <c r="F72" s="5"/>
      <c r="G72" s="5"/>
      <c r="H72" s="5"/>
    </row>
    <row r="73" spans="1:8" x14ac:dyDescent="0.25">
      <c r="B73" s="5"/>
      <c r="C73" s="5"/>
      <c r="D73" s="5"/>
      <c r="E73" s="5"/>
      <c r="F73" s="5"/>
      <c r="G73" s="5"/>
      <c r="H73" s="5"/>
    </row>
    <row r="74" spans="1:8" x14ac:dyDescent="0.25">
      <c r="B74" s="5"/>
      <c r="C74" s="5"/>
      <c r="D74" s="5"/>
      <c r="E74" s="5"/>
      <c r="F74" s="5"/>
      <c r="G74" s="5"/>
      <c r="H74" s="5"/>
    </row>
    <row r="75" spans="1:8" x14ac:dyDescent="0.25">
      <c r="B75" s="5"/>
      <c r="C75" s="5"/>
      <c r="D75" s="5"/>
      <c r="E75" s="5"/>
      <c r="F75" s="5"/>
      <c r="G75" s="5"/>
      <c r="H75" s="5"/>
    </row>
    <row r="76" spans="1:8" x14ac:dyDescent="0.25">
      <c r="A76" s="1"/>
      <c r="B76" s="5"/>
      <c r="C76" s="5"/>
      <c r="D76" s="5"/>
      <c r="E76" s="5"/>
      <c r="F76" s="5"/>
      <c r="G76" s="5"/>
      <c r="H76" s="5"/>
    </row>
    <row r="77" spans="1:8" x14ac:dyDescent="0.25">
      <c r="B77" s="5"/>
      <c r="C77" s="5"/>
      <c r="D77" s="5"/>
      <c r="E77" s="5"/>
      <c r="F77" s="5"/>
      <c r="G77" s="5"/>
      <c r="H77" s="5"/>
    </row>
    <row r="78" spans="1:8" x14ac:dyDescent="0.25">
      <c r="A78" s="3"/>
      <c r="B78" s="5"/>
      <c r="C78" s="5"/>
      <c r="D78" s="5"/>
      <c r="E78" s="5"/>
      <c r="F78" s="5"/>
      <c r="G78" s="5"/>
      <c r="H78" s="5"/>
    </row>
    <row r="79" spans="1:8" x14ac:dyDescent="0.25">
      <c r="B79" s="5"/>
      <c r="C79" s="5"/>
      <c r="D79" s="5"/>
      <c r="E79" s="5"/>
      <c r="F79" s="5"/>
      <c r="G79" s="5"/>
      <c r="H79" s="5"/>
    </row>
    <row r="80" spans="1:8" x14ac:dyDescent="0.25">
      <c r="B80" s="5"/>
      <c r="C80" s="5"/>
      <c r="D80" s="5"/>
      <c r="E80" s="5"/>
      <c r="F80" s="5"/>
      <c r="G80" s="5"/>
      <c r="H80" s="5"/>
    </row>
    <row r="81" spans="1:8" x14ac:dyDescent="0.25">
      <c r="B81" s="5"/>
      <c r="C81" s="5"/>
      <c r="D81" s="5"/>
      <c r="E81" s="5"/>
      <c r="F81" s="5"/>
      <c r="G81" s="5"/>
      <c r="H81" s="5"/>
    </row>
    <row r="82" spans="1:8" x14ac:dyDescent="0.25">
      <c r="A82" s="1"/>
      <c r="B82" s="6"/>
      <c r="C82" s="6"/>
      <c r="D82" s="6"/>
      <c r="E82" s="6"/>
      <c r="F82" s="6"/>
      <c r="G82" s="6"/>
      <c r="H82" s="6"/>
    </row>
    <row r="83" spans="1:8" x14ac:dyDescent="0.25">
      <c r="A83" s="1"/>
      <c r="B83" s="5"/>
      <c r="C83" s="5"/>
      <c r="D83" s="5"/>
      <c r="E83" s="5"/>
      <c r="F83" s="5"/>
      <c r="G83" s="5"/>
      <c r="H83" s="5"/>
    </row>
    <row r="84" spans="1:8" x14ac:dyDescent="0.25">
      <c r="A84" s="1"/>
      <c r="B84" s="5"/>
      <c r="C84" s="5"/>
      <c r="D84" s="5"/>
      <c r="E84" s="5"/>
      <c r="F84" s="5"/>
      <c r="G84" s="5"/>
      <c r="H84" s="5"/>
    </row>
    <row r="85" spans="1:8" x14ac:dyDescent="0.25">
      <c r="B85" s="5"/>
      <c r="C85" s="5"/>
      <c r="D85" s="5"/>
      <c r="E85" s="5"/>
      <c r="F85" s="5"/>
      <c r="G85" s="5"/>
      <c r="H85" s="5"/>
    </row>
    <row r="86" spans="1:8" x14ac:dyDescent="0.25">
      <c r="B86" s="5"/>
      <c r="C86" s="5"/>
      <c r="D86" s="5"/>
      <c r="E86" s="5"/>
      <c r="F86" s="5"/>
      <c r="G86" s="5"/>
      <c r="H86" s="5"/>
    </row>
    <row r="87" spans="1:8" x14ac:dyDescent="0.25">
      <c r="B87" s="5"/>
      <c r="C87" s="5"/>
      <c r="D87" s="5"/>
      <c r="E87" s="5"/>
      <c r="F87" s="5"/>
      <c r="G87" s="5"/>
      <c r="H87" s="5"/>
    </row>
    <row r="88" spans="1:8" x14ac:dyDescent="0.25">
      <c r="A88" s="3"/>
      <c r="B88" s="5"/>
      <c r="C88" s="5"/>
      <c r="D88" s="5"/>
      <c r="E88" s="5"/>
      <c r="F88" s="5"/>
      <c r="G88" s="5"/>
      <c r="H88" s="5"/>
    </row>
    <row r="89" spans="1:8" x14ac:dyDescent="0.25">
      <c r="A89" s="1"/>
      <c r="B89" s="6"/>
      <c r="C89" s="6"/>
      <c r="D89" s="6"/>
      <c r="E89" s="6"/>
      <c r="F89" s="6"/>
      <c r="G89" s="6"/>
      <c r="H89" s="6"/>
    </row>
    <row r="90" spans="1:8" x14ac:dyDescent="0.25">
      <c r="B90" s="5"/>
      <c r="C90" s="5"/>
      <c r="D90" s="5"/>
      <c r="E90" s="5"/>
      <c r="F90" s="5"/>
      <c r="G90" s="5"/>
      <c r="H90" s="5"/>
    </row>
    <row r="91" spans="1:8" x14ac:dyDescent="0.25">
      <c r="A91" s="1"/>
      <c r="B91" s="5"/>
      <c r="C91" s="5"/>
      <c r="D91" s="5"/>
      <c r="E91" s="5"/>
      <c r="F91" s="5"/>
      <c r="G91" s="5"/>
      <c r="H91" s="5"/>
    </row>
    <row r="92" spans="1:8" x14ac:dyDescent="0.25">
      <c r="B92" s="5"/>
      <c r="C92" s="5"/>
      <c r="D92" s="5"/>
      <c r="E92" s="5"/>
      <c r="F92" s="5"/>
      <c r="G92" s="5"/>
      <c r="H92" s="5"/>
    </row>
    <row r="93" spans="1:8" x14ac:dyDescent="0.25">
      <c r="B93" s="5"/>
      <c r="C93" s="5"/>
      <c r="D93" s="5"/>
      <c r="E93" s="5"/>
      <c r="F93" s="5"/>
      <c r="G93" s="5"/>
      <c r="H93" s="5"/>
    </row>
    <row r="94" spans="1:8" x14ac:dyDescent="0.25">
      <c r="B94" s="6"/>
      <c r="C94" s="6"/>
      <c r="D94" s="6"/>
      <c r="E94" s="5"/>
      <c r="F94" s="5"/>
      <c r="G94" s="5"/>
      <c r="H94" s="5"/>
    </row>
    <row r="95" spans="1:8" x14ac:dyDescent="0.25">
      <c r="B95" s="6"/>
      <c r="C95" s="6"/>
      <c r="D95" s="6"/>
      <c r="E95" s="6"/>
      <c r="F95" s="6"/>
      <c r="G95" s="6"/>
      <c r="H95" s="6"/>
    </row>
    <row r="96" spans="1:8" x14ac:dyDescent="0.25">
      <c r="A96" s="1"/>
      <c r="B96" s="5"/>
      <c r="C96" s="5"/>
      <c r="D96" s="5"/>
      <c r="E96" s="5"/>
      <c r="F96" s="5"/>
      <c r="G96" s="5"/>
      <c r="H96" s="5"/>
    </row>
    <row r="97" spans="1:8" x14ac:dyDescent="0.25">
      <c r="B97" s="6"/>
      <c r="C97" s="6"/>
      <c r="D97" s="6"/>
      <c r="E97" s="6"/>
      <c r="F97" s="6"/>
      <c r="G97" s="6"/>
      <c r="H97" s="6"/>
    </row>
    <row r="98" spans="1:8" x14ac:dyDescent="0.25">
      <c r="B98" s="5"/>
      <c r="C98" s="5"/>
      <c r="D98" s="5"/>
      <c r="E98" s="5"/>
      <c r="F98" s="6"/>
      <c r="G98" s="5"/>
      <c r="H98" s="5"/>
    </row>
    <row r="99" spans="1:8" x14ac:dyDescent="0.25">
      <c r="A99" s="1"/>
      <c r="B99" s="8"/>
      <c r="C99" s="8"/>
      <c r="D99" s="6"/>
      <c r="E99" s="8"/>
      <c r="F99" s="8"/>
      <c r="G99" s="8"/>
      <c r="H99" s="8"/>
    </row>
    <row r="100" spans="1:8" x14ac:dyDescent="0.25">
      <c r="B100" s="5"/>
      <c r="C100" s="5"/>
      <c r="D100" s="5"/>
      <c r="E100" s="5"/>
      <c r="F100" s="5"/>
      <c r="G100" s="5"/>
      <c r="H100" s="5"/>
    </row>
    <row r="101" spans="1:8" x14ac:dyDescent="0.25">
      <c r="B101" s="5"/>
      <c r="C101" s="5"/>
      <c r="D101" s="5"/>
      <c r="E101" s="5"/>
      <c r="F101" s="5"/>
      <c r="G101" s="5"/>
      <c r="H101" s="5"/>
    </row>
    <row r="102" spans="1:8" x14ac:dyDescent="0.25">
      <c r="B102" s="5"/>
      <c r="C102" s="5"/>
      <c r="D102" s="5"/>
      <c r="E102" s="5"/>
      <c r="F102" s="5"/>
      <c r="G102" s="5"/>
      <c r="H102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pane xSplit="1" ySplit="4" topLeftCell="B8" activePane="bottomRight" state="frozen"/>
      <selection pane="topRight" activeCell="B1" sqref="B1"/>
      <selection pane="bottomLeft" activeCell="A4" sqref="A4"/>
      <selection pane="bottomRight" activeCell="I18" sqref="I18"/>
    </sheetView>
  </sheetViews>
  <sheetFormatPr defaultRowHeight="15" x14ac:dyDescent="0.25"/>
  <cols>
    <col min="1" max="1" width="41.85546875" bestFit="1" customWidth="1"/>
    <col min="2" max="7" width="15" bestFit="1" customWidth="1"/>
    <col min="8" max="8" width="16.85546875" bestFit="1" customWidth="1"/>
    <col min="9" max="9" width="19.5703125" customWidth="1"/>
  </cols>
  <sheetData>
    <row r="1" spans="1:9" ht="15.75" x14ac:dyDescent="0.25">
      <c r="A1" s="4" t="s">
        <v>45</v>
      </c>
      <c r="B1" s="11"/>
      <c r="C1" s="11"/>
      <c r="D1" s="11"/>
      <c r="E1" s="11"/>
      <c r="F1" s="11"/>
      <c r="G1" s="11"/>
    </row>
    <row r="2" spans="1:9" x14ac:dyDescent="0.25">
      <c r="A2" s="1" t="s">
        <v>70</v>
      </c>
      <c r="B2" s="11"/>
      <c r="C2" s="11"/>
      <c r="D2" s="11"/>
      <c r="E2" s="11"/>
      <c r="F2" s="11"/>
      <c r="G2" s="11"/>
    </row>
    <row r="3" spans="1:9" x14ac:dyDescent="0.25">
      <c r="A3" s="1" t="s">
        <v>57</v>
      </c>
      <c r="B3" s="11"/>
      <c r="C3" s="11"/>
      <c r="D3" s="11"/>
      <c r="E3" s="11"/>
      <c r="F3" s="11"/>
      <c r="G3" s="11"/>
    </row>
    <row r="4" spans="1:9" ht="15.75" x14ac:dyDescent="0.25">
      <c r="B4" s="4">
        <v>2012</v>
      </c>
      <c r="C4" s="4">
        <v>2013</v>
      </c>
      <c r="D4" s="4">
        <v>2014</v>
      </c>
      <c r="E4" s="4">
        <v>2015</v>
      </c>
      <c r="F4" s="4">
        <v>2016</v>
      </c>
      <c r="G4" s="4">
        <v>2017</v>
      </c>
      <c r="H4" s="4">
        <v>2018</v>
      </c>
      <c r="I4" s="4">
        <v>2019</v>
      </c>
    </row>
    <row r="5" spans="1:9" x14ac:dyDescent="0.25">
      <c r="A5" s="15" t="s">
        <v>71</v>
      </c>
      <c r="B5" s="6">
        <v>6036260121</v>
      </c>
      <c r="C5" s="6">
        <v>6119893866</v>
      </c>
      <c r="D5" s="6">
        <v>6434826084</v>
      </c>
      <c r="E5" s="6">
        <v>7117757407</v>
      </c>
      <c r="F5" s="6">
        <v>7339285874</v>
      </c>
      <c r="G5" s="6">
        <v>6916109929</v>
      </c>
      <c r="H5" s="14">
        <v>7814663479</v>
      </c>
      <c r="I5" s="6">
        <v>8768160138</v>
      </c>
    </row>
    <row r="6" spans="1:9" x14ac:dyDescent="0.25">
      <c r="A6" t="s">
        <v>72</v>
      </c>
      <c r="B6" s="5">
        <v>4537754462</v>
      </c>
      <c r="C6" s="5">
        <v>3912943094</v>
      </c>
      <c r="D6" s="5">
        <v>3263927064</v>
      </c>
      <c r="E6" s="5">
        <v>3811531905</v>
      </c>
      <c r="F6" s="5">
        <v>3884804007</v>
      </c>
      <c r="G6" s="5">
        <v>3710291705</v>
      </c>
      <c r="H6" s="5">
        <v>4229519648</v>
      </c>
      <c r="I6" s="5">
        <v>4472697423</v>
      </c>
    </row>
    <row r="7" spans="1:9" x14ac:dyDescent="0.25">
      <c r="A7" s="15" t="s">
        <v>15</v>
      </c>
      <c r="B7" s="6">
        <f>B5-B6</f>
        <v>1498505659</v>
      </c>
      <c r="C7" s="6">
        <f t="shared" ref="C7:I7" si="0">C5-C6</f>
        <v>2206950772</v>
      </c>
      <c r="D7" s="6">
        <f t="shared" si="0"/>
        <v>3170899020</v>
      </c>
      <c r="E7" s="6">
        <f t="shared" si="0"/>
        <v>3306225502</v>
      </c>
      <c r="F7" s="6">
        <f t="shared" si="0"/>
        <v>3454481867</v>
      </c>
      <c r="G7" s="6">
        <f t="shared" si="0"/>
        <v>3205818224</v>
      </c>
      <c r="H7" s="6">
        <f t="shared" si="0"/>
        <v>3585143831</v>
      </c>
      <c r="I7" s="6">
        <f t="shared" si="0"/>
        <v>4295462715</v>
      </c>
    </row>
    <row r="8" spans="1:9" x14ac:dyDescent="0.25">
      <c r="A8" s="15" t="s">
        <v>73</v>
      </c>
      <c r="B8" s="6"/>
      <c r="C8" s="6"/>
      <c r="D8" s="6"/>
      <c r="E8" s="6"/>
      <c r="F8" s="6"/>
      <c r="G8" s="6"/>
      <c r="H8" s="6"/>
    </row>
    <row r="9" spans="1:9" x14ac:dyDescent="0.25">
      <c r="A9" t="s">
        <v>16</v>
      </c>
      <c r="B9" s="5">
        <v>573579913</v>
      </c>
      <c r="C9" s="5">
        <v>754789774</v>
      </c>
      <c r="D9" s="5">
        <v>864459650</v>
      </c>
      <c r="E9" s="5">
        <v>942770401</v>
      </c>
      <c r="F9" s="5">
        <v>911676609</v>
      </c>
      <c r="G9" s="5">
        <v>537613344</v>
      </c>
      <c r="H9" s="5">
        <v>579697303</v>
      </c>
      <c r="I9" s="5">
        <v>773733918</v>
      </c>
    </row>
    <row r="10" spans="1:9" x14ac:dyDescent="0.25">
      <c r="A10" t="s">
        <v>17</v>
      </c>
      <c r="B10" s="5">
        <v>377388679</v>
      </c>
      <c r="C10" s="5">
        <v>504086748</v>
      </c>
      <c r="D10" s="5">
        <v>722683627</v>
      </c>
      <c r="E10" s="5">
        <v>636462886</v>
      </c>
      <c r="F10" s="5">
        <v>735664847</v>
      </c>
      <c r="G10" s="5">
        <v>800982856</v>
      </c>
      <c r="H10" s="5">
        <v>860442410</v>
      </c>
      <c r="I10" s="5">
        <v>931650175</v>
      </c>
    </row>
    <row r="11" spans="1:9" x14ac:dyDescent="0.25">
      <c r="A11" t="s">
        <v>18</v>
      </c>
      <c r="B11" s="5">
        <v>223841807</v>
      </c>
      <c r="C11" s="5">
        <v>0</v>
      </c>
      <c r="D11" s="5">
        <v>3696318</v>
      </c>
      <c r="E11" s="5">
        <v>844066</v>
      </c>
      <c r="F11" s="5">
        <v>2468764</v>
      </c>
      <c r="G11" s="5">
        <v>-8771723</v>
      </c>
      <c r="H11" s="5">
        <v>8961977</v>
      </c>
      <c r="I11" s="5">
        <v>1468444</v>
      </c>
    </row>
    <row r="12" spans="1:9" x14ac:dyDescent="0.25">
      <c r="A12" s="15" t="s">
        <v>74</v>
      </c>
      <c r="B12" s="6">
        <f>B7+B11-B9-B10</f>
        <v>771378874</v>
      </c>
      <c r="C12" s="6">
        <f t="shared" ref="C12:G12" si="1">C7+C11-C9-C10</f>
        <v>948074250</v>
      </c>
      <c r="D12" s="6">
        <f t="shared" si="1"/>
        <v>1587452061</v>
      </c>
      <c r="E12" s="6">
        <f t="shared" si="1"/>
        <v>1727836281</v>
      </c>
      <c r="F12" s="6">
        <f t="shared" si="1"/>
        <v>1809609175</v>
      </c>
      <c r="G12" s="6">
        <f t="shared" si="1"/>
        <v>1858450301</v>
      </c>
      <c r="H12" s="6">
        <f>H7-H11-H9-H10</f>
        <v>2136042141</v>
      </c>
      <c r="I12" s="6">
        <f>I7+I11-I9-I10</f>
        <v>2591547066</v>
      </c>
    </row>
    <row r="13" spans="1:9" x14ac:dyDescent="0.25">
      <c r="A13" s="16" t="s">
        <v>75</v>
      </c>
      <c r="B13" s="6"/>
      <c r="C13" s="6"/>
      <c r="D13" s="6"/>
      <c r="E13" s="6"/>
      <c r="F13" s="6"/>
      <c r="G13" s="6"/>
      <c r="H13" s="6"/>
    </row>
    <row r="14" spans="1:9" x14ac:dyDescent="0.25">
      <c r="A14" t="s">
        <v>19</v>
      </c>
      <c r="B14" s="5">
        <v>-69243728</v>
      </c>
      <c r="C14" s="5">
        <v>221916599</v>
      </c>
      <c r="D14" s="5">
        <v>288455452</v>
      </c>
      <c r="E14" s="5">
        <v>100680684</v>
      </c>
      <c r="F14" s="5">
        <v>114518588</v>
      </c>
      <c r="G14" s="5">
        <v>68516585</v>
      </c>
      <c r="H14" s="14">
        <v>107703132</v>
      </c>
      <c r="I14" s="5">
        <v>158197279</v>
      </c>
    </row>
    <row r="15" spans="1:9" x14ac:dyDescent="0.25">
      <c r="A15" s="15" t="s">
        <v>76</v>
      </c>
      <c r="B15" s="6">
        <f t="shared" ref="B15:E15" si="2">SUM(B12:B14)</f>
        <v>702135146</v>
      </c>
      <c r="C15" s="6">
        <f t="shared" si="2"/>
        <v>1169990849</v>
      </c>
      <c r="D15" s="6">
        <f t="shared" si="2"/>
        <v>1875907513</v>
      </c>
      <c r="E15" s="6">
        <f t="shared" si="2"/>
        <v>1828516965</v>
      </c>
      <c r="F15" s="6">
        <f>SUM(F12:F14)</f>
        <v>1924127763</v>
      </c>
      <c r="G15" s="6">
        <f>SUM(G12:G14)</f>
        <v>1926966886</v>
      </c>
      <c r="H15" s="6">
        <f>SUM(H12:H14)</f>
        <v>2243745273</v>
      </c>
      <c r="I15" s="6">
        <f>SUM(I12:I14)</f>
        <v>2749744345</v>
      </c>
    </row>
    <row r="16" spans="1:9" x14ac:dyDescent="0.25">
      <c r="A16" s="18" t="s">
        <v>77</v>
      </c>
      <c r="B16" s="6"/>
      <c r="C16" s="6"/>
      <c r="D16" s="6"/>
      <c r="E16" s="6"/>
      <c r="F16" s="6"/>
      <c r="G16" s="6"/>
      <c r="H16" s="6"/>
    </row>
    <row r="17" spans="1:9" x14ac:dyDescent="0.25">
      <c r="A17" t="s">
        <v>20</v>
      </c>
      <c r="B17" s="5">
        <v>-166515359</v>
      </c>
      <c r="C17" s="5">
        <v>-302641818</v>
      </c>
      <c r="D17" s="5">
        <v>-490299658</v>
      </c>
      <c r="E17" s="5">
        <v>-483747430</v>
      </c>
      <c r="F17" s="5">
        <v>-510077456</v>
      </c>
      <c r="G17" s="5">
        <v>-486774815</v>
      </c>
      <c r="H17" s="5">
        <v>-601117912</v>
      </c>
      <c r="I17" s="5">
        <v>-726352523</v>
      </c>
    </row>
    <row r="18" spans="1:9" x14ac:dyDescent="0.25">
      <c r="A18" s="15" t="s">
        <v>78</v>
      </c>
      <c r="B18" s="6">
        <f>SUM(B15:B17)</f>
        <v>535619787</v>
      </c>
      <c r="C18" s="6">
        <f t="shared" ref="C18:E18" si="3">SUM(C15:C17)</f>
        <v>867349031</v>
      </c>
      <c r="D18" s="6">
        <f t="shared" si="3"/>
        <v>1385607855</v>
      </c>
      <c r="E18" s="6">
        <f t="shared" si="3"/>
        <v>1344769535</v>
      </c>
      <c r="F18" s="6">
        <f>SUM(F15:F17)</f>
        <v>1414050307</v>
      </c>
      <c r="G18" s="6">
        <f>SUM(G15:G17)</f>
        <v>1440192071</v>
      </c>
      <c r="H18" s="6">
        <f>SUM(H15:H17)</f>
        <v>1642627361</v>
      </c>
      <c r="I18" s="6">
        <f>SUM(I15:I17)</f>
        <v>2023391822</v>
      </c>
    </row>
    <row r="19" spans="1:9" x14ac:dyDescent="0.25">
      <c r="B19" s="5"/>
      <c r="C19" s="5"/>
      <c r="D19" s="5"/>
      <c r="E19" s="5"/>
      <c r="F19" s="5"/>
      <c r="G19" s="5"/>
    </row>
    <row r="20" spans="1:9" x14ac:dyDescent="0.25">
      <c r="A20" s="15" t="s">
        <v>79</v>
      </c>
      <c r="B20" s="9">
        <f>B18/('1'!B54/10)</f>
        <v>17.003802761904762</v>
      </c>
      <c r="C20" s="9">
        <f>C18/('1'!C54/10)</f>
        <v>27.534889873015874</v>
      </c>
      <c r="D20" s="9">
        <f>D18/('1'!D54/10)</f>
        <v>43.98755095238095</v>
      </c>
      <c r="E20" s="9">
        <f>E18/('1'!E54/10)</f>
        <v>42.691096349206347</v>
      </c>
      <c r="F20" s="9">
        <f>F18/('1'!F54/10)</f>
        <v>44.890485936507936</v>
      </c>
      <c r="G20" s="9">
        <f>G18/('1'!G54/10)</f>
        <v>45.720383206349204</v>
      </c>
      <c r="H20" s="9">
        <f>H18/('1'!H54/10)</f>
        <v>52.146900349206348</v>
      </c>
      <c r="I20" s="9">
        <f>I18/('1'!I54/10)</f>
        <v>64.234661015873016</v>
      </c>
    </row>
    <row r="21" spans="1:9" s="1" customFormat="1" x14ac:dyDescent="0.25">
      <c r="A21" s="16" t="s">
        <v>80</v>
      </c>
      <c r="B21" s="5">
        <f>'1'!B54/10</f>
        <v>31500000</v>
      </c>
      <c r="C21" s="5">
        <f>'1'!C54/10</f>
        <v>31500000</v>
      </c>
      <c r="D21" s="5">
        <f>'1'!D54/10</f>
        <v>31500000</v>
      </c>
      <c r="E21" s="5">
        <f>'1'!E54/10</f>
        <v>31500000</v>
      </c>
      <c r="F21" s="5">
        <f>'1'!F54/10</f>
        <v>31500000</v>
      </c>
      <c r="G21" s="5">
        <f>'1'!G54/10</f>
        <v>31500000</v>
      </c>
      <c r="H21" s="5">
        <f>'1'!H54/10</f>
        <v>31500000</v>
      </c>
      <c r="I21" s="5">
        <f>'1'!I54/10</f>
        <v>31500000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pane xSplit="1" ySplit="4" topLeftCell="B20" activePane="bottomRight" state="frozen"/>
      <selection pane="topRight" activeCell="B1" sqref="B1"/>
      <selection pane="bottomLeft" activeCell="A4" sqref="A4"/>
      <selection pane="bottomRight" activeCell="F35" sqref="F35"/>
    </sheetView>
  </sheetViews>
  <sheetFormatPr defaultRowHeight="15" x14ac:dyDescent="0.25"/>
  <cols>
    <col min="1" max="1" width="40.140625" bestFit="1" customWidth="1"/>
    <col min="2" max="8" width="15" bestFit="1" customWidth="1"/>
    <col min="9" max="9" width="17.85546875" customWidth="1"/>
  </cols>
  <sheetData>
    <row r="1" spans="1:9" ht="15.75" x14ac:dyDescent="0.25">
      <c r="A1" s="4" t="s">
        <v>45</v>
      </c>
    </row>
    <row r="2" spans="1:9" x14ac:dyDescent="0.25">
      <c r="A2" s="1" t="s">
        <v>62</v>
      </c>
      <c r="B2" s="5"/>
      <c r="C2" s="5"/>
      <c r="D2" s="5"/>
      <c r="E2" s="5"/>
      <c r="F2" s="5"/>
      <c r="G2" s="5"/>
      <c r="H2" s="5"/>
    </row>
    <row r="3" spans="1:9" x14ac:dyDescent="0.25">
      <c r="A3" s="1" t="s">
        <v>57</v>
      </c>
      <c r="B3" s="5"/>
      <c r="C3" s="5"/>
      <c r="D3" s="5"/>
      <c r="E3" s="5"/>
      <c r="F3" s="5"/>
      <c r="G3" s="5"/>
      <c r="H3" s="5"/>
    </row>
    <row r="4" spans="1:9" ht="15.75" x14ac:dyDescent="0.25">
      <c r="B4" s="4">
        <v>2012</v>
      </c>
      <c r="C4" s="4">
        <v>2013</v>
      </c>
      <c r="D4" s="4">
        <v>2014</v>
      </c>
      <c r="E4" s="4">
        <v>2015</v>
      </c>
      <c r="F4" s="4">
        <v>2016</v>
      </c>
      <c r="G4" s="4">
        <v>2017</v>
      </c>
      <c r="H4" s="4">
        <v>2018</v>
      </c>
      <c r="I4" s="4">
        <v>2019</v>
      </c>
    </row>
    <row r="5" spans="1:9" x14ac:dyDescent="0.25">
      <c r="A5" s="15" t="s">
        <v>61</v>
      </c>
      <c r="B5" s="5"/>
      <c r="C5" s="5"/>
      <c r="D5" s="5"/>
      <c r="E5" s="5"/>
      <c r="F5" s="5"/>
      <c r="G5" s="5"/>
      <c r="H5" s="5"/>
    </row>
    <row r="6" spans="1:9" x14ac:dyDescent="0.25">
      <c r="A6" t="s">
        <v>30</v>
      </c>
      <c r="B6" s="5">
        <v>6036260121</v>
      </c>
      <c r="C6" s="5">
        <v>6151925664</v>
      </c>
      <c r="D6" s="5">
        <v>6444865658</v>
      </c>
      <c r="E6" s="5">
        <v>7149084037</v>
      </c>
      <c r="F6" s="5">
        <v>7362678637</v>
      </c>
      <c r="G6" s="5">
        <v>6934216275</v>
      </c>
      <c r="H6" s="5">
        <v>7747157791</v>
      </c>
      <c r="I6" s="5">
        <v>8822012157</v>
      </c>
    </row>
    <row r="7" spans="1:9" ht="30" x14ac:dyDescent="0.25">
      <c r="A7" s="3" t="s">
        <v>21</v>
      </c>
      <c r="B7" s="5">
        <v>-6314604097</v>
      </c>
      <c r="C7" s="5">
        <v>-4120154024</v>
      </c>
      <c r="D7" s="5">
        <v>-3828215975</v>
      </c>
      <c r="E7" s="5">
        <v>-6325870698</v>
      </c>
      <c r="F7" s="5">
        <v>-4820387737</v>
      </c>
      <c r="G7" s="5">
        <v>-4582285098</v>
      </c>
      <c r="H7" s="5">
        <v>-5761396296</v>
      </c>
      <c r="I7" s="5">
        <v>-5601612652</v>
      </c>
    </row>
    <row r="8" spans="1:9" x14ac:dyDescent="0.25">
      <c r="A8" t="s">
        <v>22</v>
      </c>
      <c r="B8" s="5">
        <v>-74300055</v>
      </c>
      <c r="C8" s="5">
        <v>1478127</v>
      </c>
      <c r="D8" s="5">
        <v>-600812</v>
      </c>
      <c r="E8" s="5">
        <v>-2502325</v>
      </c>
      <c r="F8" s="5">
        <v>-928127</v>
      </c>
      <c r="G8" s="5">
        <v>-1816132</v>
      </c>
      <c r="H8" s="5">
        <v>-3288784</v>
      </c>
      <c r="I8" s="5">
        <v>-13791469</v>
      </c>
    </row>
    <row r="9" spans="1:9" x14ac:dyDescent="0.25">
      <c r="A9" t="s">
        <v>23</v>
      </c>
      <c r="B9" s="5">
        <v>223630323</v>
      </c>
      <c r="C9" s="5">
        <v>137276311</v>
      </c>
      <c r="D9" s="5">
        <v>269748919</v>
      </c>
      <c r="E9" s="5">
        <v>167912236</v>
      </c>
      <c r="F9" s="5">
        <v>110361916</v>
      </c>
      <c r="G9" s="5">
        <v>78682153</v>
      </c>
      <c r="H9" s="5">
        <v>134627224</v>
      </c>
      <c r="I9" s="5">
        <v>160886164</v>
      </c>
    </row>
    <row r="10" spans="1:9" x14ac:dyDescent="0.25">
      <c r="A10" t="s">
        <v>24</v>
      </c>
      <c r="B10" s="5">
        <v>-402438367</v>
      </c>
      <c r="C10" s="5">
        <v>-202614889</v>
      </c>
      <c r="D10" s="5">
        <v>-181993063</v>
      </c>
      <c r="E10" s="5">
        <v>-580950405</v>
      </c>
      <c r="F10" s="5">
        <v>-500313493</v>
      </c>
      <c r="G10" s="5">
        <v>-525820940</v>
      </c>
      <c r="H10" s="5">
        <v>-576023154</v>
      </c>
      <c r="I10" s="5">
        <v>-638320374</v>
      </c>
    </row>
    <row r="11" spans="1:9" x14ac:dyDescent="0.25">
      <c r="A11" s="1"/>
      <c r="B11" s="6">
        <f t="shared" ref="B11:E11" si="0">SUM(B6:B10)</f>
        <v>-531452075</v>
      </c>
      <c r="C11" s="6">
        <f t="shared" si="0"/>
        <v>1967911189</v>
      </c>
      <c r="D11" s="6">
        <f t="shared" si="0"/>
        <v>2703804727</v>
      </c>
      <c r="E11" s="6">
        <f t="shared" si="0"/>
        <v>407672845</v>
      </c>
      <c r="F11" s="6">
        <f>SUM(F6:F10)</f>
        <v>2151411196</v>
      </c>
      <c r="G11" s="6">
        <f>SUM(G6:G10)</f>
        <v>1902976258</v>
      </c>
      <c r="H11" s="6">
        <f>SUM(H6:H10)</f>
        <v>1541076781</v>
      </c>
      <c r="I11" s="6">
        <f>SUM(I6:I10)</f>
        <v>2729173826</v>
      </c>
    </row>
    <row r="12" spans="1:9" x14ac:dyDescent="0.25">
      <c r="A12" s="1"/>
      <c r="B12" s="5"/>
      <c r="C12" s="5"/>
      <c r="D12" s="5"/>
      <c r="E12" s="5"/>
      <c r="F12" s="5"/>
      <c r="G12" s="5"/>
      <c r="H12" s="5"/>
    </row>
    <row r="13" spans="1:9" x14ac:dyDescent="0.25">
      <c r="A13" s="15" t="s">
        <v>63</v>
      </c>
      <c r="B13" s="5"/>
      <c r="C13" s="5"/>
      <c r="D13" s="5"/>
      <c r="E13" s="5"/>
      <c r="F13" s="5"/>
      <c r="G13" s="5"/>
      <c r="H13" s="5"/>
    </row>
    <row r="14" spans="1:9" x14ac:dyDescent="0.25">
      <c r="A14" t="s">
        <v>25</v>
      </c>
      <c r="B14" s="5">
        <v>-204071590</v>
      </c>
      <c r="C14" s="5">
        <v>-365771155</v>
      </c>
      <c r="D14" s="5">
        <v>-223011335</v>
      </c>
      <c r="E14" s="5">
        <v>-49532157</v>
      </c>
      <c r="F14" s="5">
        <v>-92079077</v>
      </c>
      <c r="G14" s="5">
        <v>-193103896</v>
      </c>
      <c r="H14" s="5">
        <v>-83293327</v>
      </c>
      <c r="I14" s="5">
        <v>-88842501</v>
      </c>
    </row>
    <row r="15" spans="1:9" x14ac:dyDescent="0.25">
      <c r="A15" t="s">
        <v>26</v>
      </c>
      <c r="B15" s="5">
        <v>3754141</v>
      </c>
      <c r="C15" s="5">
        <v>58869281</v>
      </c>
      <c r="D15" s="5">
        <v>1773094</v>
      </c>
      <c r="E15" s="5">
        <v>-3904959</v>
      </c>
      <c r="F15" s="5">
        <v>-9217547</v>
      </c>
      <c r="G15" s="5">
        <v>-847822</v>
      </c>
      <c r="H15" s="5">
        <v>-871000</v>
      </c>
    </row>
    <row r="16" spans="1:9" x14ac:dyDescent="0.25">
      <c r="A16" t="s">
        <v>27</v>
      </c>
      <c r="B16" s="5">
        <v>29617700</v>
      </c>
      <c r="C16" s="5">
        <v>0</v>
      </c>
      <c r="D16" s="5">
        <v>385847976</v>
      </c>
      <c r="E16" s="5">
        <v>1721794</v>
      </c>
      <c r="F16" s="5">
        <v>3716783</v>
      </c>
      <c r="G16" s="5">
        <v>2570132</v>
      </c>
      <c r="H16" s="5">
        <v>5650074</v>
      </c>
      <c r="I16" s="5">
        <v>1229955</v>
      </c>
    </row>
    <row r="17" spans="1:9" ht="30" x14ac:dyDescent="0.25">
      <c r="A17" s="3" t="s">
        <v>28</v>
      </c>
      <c r="B17" s="5">
        <v>1660000000</v>
      </c>
      <c r="C17" s="5">
        <v>-1404917416</v>
      </c>
      <c r="D17" s="5"/>
      <c r="E17" s="5">
        <v>732516250</v>
      </c>
      <c r="F17" s="5">
        <v>-347797172</v>
      </c>
      <c r="G17" s="5">
        <v>-450285500</v>
      </c>
      <c r="H17" s="5">
        <v>72847496</v>
      </c>
      <c r="I17" s="5">
        <v>-805949140</v>
      </c>
    </row>
    <row r="18" spans="1:9" x14ac:dyDescent="0.25">
      <c r="A18" s="1"/>
      <c r="B18" s="6">
        <f t="shared" ref="B18:E18" si="1">SUM(B14:B17)</f>
        <v>1489300251</v>
      </c>
      <c r="C18" s="6">
        <f t="shared" si="1"/>
        <v>-1711819290</v>
      </c>
      <c r="D18" s="6">
        <f t="shared" si="1"/>
        <v>164609735</v>
      </c>
      <c r="E18" s="6">
        <f t="shared" si="1"/>
        <v>680800928</v>
      </c>
      <c r="F18" s="6">
        <f>SUM(F14:F17)</f>
        <v>-445377013</v>
      </c>
      <c r="G18" s="6">
        <f>SUM(G14:G17)</f>
        <v>-641667086</v>
      </c>
      <c r="H18" s="6">
        <f>SUM(H14:H17)</f>
        <v>-5666757</v>
      </c>
      <c r="I18" s="6">
        <f>SUM(I14:I17)</f>
        <v>-893561686</v>
      </c>
    </row>
    <row r="19" spans="1:9" x14ac:dyDescent="0.25">
      <c r="B19" s="5"/>
      <c r="C19" s="5"/>
      <c r="D19" s="5"/>
      <c r="E19" s="5"/>
      <c r="F19" s="5"/>
      <c r="G19" s="5"/>
      <c r="H19" s="5"/>
    </row>
    <row r="20" spans="1:9" x14ac:dyDescent="0.25">
      <c r="A20" s="15" t="s">
        <v>64</v>
      </c>
      <c r="B20" s="5"/>
      <c r="C20" s="5"/>
      <c r="D20" s="5"/>
      <c r="E20" s="5"/>
      <c r="F20" s="5"/>
      <c r="G20" s="5"/>
      <c r="H20" s="5"/>
    </row>
    <row r="21" spans="1:9" x14ac:dyDescent="0.25">
      <c r="A21" t="s">
        <v>29</v>
      </c>
      <c r="B21" s="5">
        <v>-378000000</v>
      </c>
      <c r="C21" s="5">
        <v>-315000000</v>
      </c>
      <c r="D21" s="5">
        <v>-2835000000</v>
      </c>
      <c r="E21" s="5">
        <v>-1338750000</v>
      </c>
      <c r="F21" s="5">
        <v>-1417500000</v>
      </c>
      <c r="G21" s="5">
        <v>1575000000</v>
      </c>
      <c r="H21" s="5">
        <v>-1732500000</v>
      </c>
      <c r="I21" s="5">
        <v>-1631700000</v>
      </c>
    </row>
    <row r="22" spans="1:9" x14ac:dyDescent="0.25">
      <c r="A22" t="s">
        <v>92</v>
      </c>
      <c r="B22" s="5"/>
      <c r="C22" s="5"/>
      <c r="D22" s="5"/>
      <c r="E22" s="5"/>
      <c r="F22" s="5"/>
      <c r="G22" s="5"/>
      <c r="H22" s="5"/>
      <c r="I22" s="5">
        <v>-300000000</v>
      </c>
    </row>
    <row r="23" spans="1:9" x14ac:dyDescent="0.25">
      <c r="A23" t="s">
        <v>32</v>
      </c>
      <c r="B23" s="5">
        <v>-675256101</v>
      </c>
      <c r="C23" s="5">
        <v>-61465036</v>
      </c>
      <c r="D23" s="5">
        <v>-38534964</v>
      </c>
      <c r="E23" s="5">
        <v>0</v>
      </c>
      <c r="F23" s="5">
        <v>0</v>
      </c>
      <c r="G23" s="5">
        <v>0</v>
      </c>
      <c r="H23" s="5">
        <v>0</v>
      </c>
    </row>
    <row r="24" spans="1:9" x14ac:dyDescent="0.25">
      <c r="A24" t="s">
        <v>56</v>
      </c>
      <c r="B24" s="5"/>
      <c r="C24" s="5"/>
      <c r="D24" s="5"/>
      <c r="E24" s="5"/>
      <c r="F24" s="5"/>
      <c r="G24" s="5"/>
      <c r="H24" s="5">
        <v>300000000</v>
      </c>
      <c r="I24" s="5">
        <v>200000000</v>
      </c>
    </row>
    <row r="25" spans="1:9" s="1" customFormat="1" x14ac:dyDescent="0.25">
      <c r="B25" s="6">
        <f>SUM(B21:B23)</f>
        <v>-1053256101</v>
      </c>
      <c r="C25" s="6">
        <f>SUM(C21:C23)</f>
        <v>-376465036</v>
      </c>
      <c r="D25" s="6">
        <f>SUM(D21:D23)</f>
        <v>-2873534964</v>
      </c>
      <c r="E25" s="6">
        <f>SUM(E21)</f>
        <v>-1338750000</v>
      </c>
      <c r="F25" s="6">
        <f>SUM(F21)</f>
        <v>-1417500000</v>
      </c>
      <c r="G25" s="6">
        <v>-1575000000</v>
      </c>
      <c r="H25" s="6">
        <f>SUM(H21:H24)</f>
        <v>-1432500000</v>
      </c>
      <c r="I25" s="6">
        <f>SUM(I21:I24)</f>
        <v>-1731700000</v>
      </c>
    </row>
    <row r="26" spans="1:9" x14ac:dyDescent="0.25">
      <c r="A26" s="1" t="s">
        <v>65</v>
      </c>
      <c r="B26" s="6">
        <f t="shared" ref="B26:I26" si="2">B11+B18+B25</f>
        <v>-95407925</v>
      </c>
      <c r="C26" s="6">
        <f t="shared" si="2"/>
        <v>-120373137</v>
      </c>
      <c r="D26" s="6">
        <f t="shared" si="2"/>
        <v>-5120502</v>
      </c>
      <c r="E26" s="6">
        <f t="shared" si="2"/>
        <v>-250276227</v>
      </c>
      <c r="F26" s="6">
        <f t="shared" si="2"/>
        <v>288534183</v>
      </c>
      <c r="G26" s="6">
        <f t="shared" si="2"/>
        <v>-313690828</v>
      </c>
      <c r="H26" s="6">
        <f t="shared" si="2"/>
        <v>102910024</v>
      </c>
      <c r="I26" s="6">
        <f t="shared" si="2"/>
        <v>103912140</v>
      </c>
    </row>
    <row r="27" spans="1:9" x14ac:dyDescent="0.25">
      <c r="A27" s="16" t="s">
        <v>66</v>
      </c>
      <c r="B27" s="5">
        <v>266612849</v>
      </c>
      <c r="C27" s="5">
        <v>171207069</v>
      </c>
      <c r="D27" s="5">
        <v>50833931</v>
      </c>
      <c r="E27" s="5">
        <v>442266619</v>
      </c>
      <c r="F27" s="5">
        <v>191990392</v>
      </c>
      <c r="G27" s="5">
        <v>480524575</v>
      </c>
      <c r="H27" s="5">
        <v>166833748</v>
      </c>
      <c r="I27" s="5">
        <v>279189737</v>
      </c>
    </row>
    <row r="28" spans="1:9" x14ac:dyDescent="0.25">
      <c r="A28" s="15" t="s">
        <v>67</v>
      </c>
      <c r="B28" s="6">
        <f t="shared" ref="B28:E28" si="3">SUM(B26:B27)</f>
        <v>171204924</v>
      </c>
      <c r="C28" s="6">
        <f>SUM(C26:C27)-1</f>
        <v>50833931</v>
      </c>
      <c r="D28" s="6">
        <f t="shared" si="3"/>
        <v>45713429</v>
      </c>
      <c r="E28" s="6">
        <f t="shared" si="3"/>
        <v>191990392</v>
      </c>
      <c r="F28" s="6">
        <f>SUM(F26:F27)</f>
        <v>480524575</v>
      </c>
      <c r="G28" s="6">
        <f>SUM(G26:G27)</f>
        <v>166833747</v>
      </c>
      <c r="H28" s="6">
        <f>SUM(H26:H27)</f>
        <v>269743772</v>
      </c>
      <c r="I28" s="6">
        <f>SUM(I26:I27)</f>
        <v>383101877</v>
      </c>
    </row>
    <row r="29" spans="1:9" x14ac:dyDescent="0.25">
      <c r="A29" s="17"/>
      <c r="B29" s="5"/>
      <c r="C29" s="5"/>
      <c r="D29" s="5"/>
      <c r="E29" s="5"/>
      <c r="F29" s="6"/>
      <c r="G29" s="5"/>
      <c r="H29" s="5"/>
    </row>
    <row r="30" spans="1:9" x14ac:dyDescent="0.25">
      <c r="A30" s="15" t="s">
        <v>68</v>
      </c>
      <c r="B30" s="9">
        <f>B11/('1'!B54/10)</f>
        <v>-16.871494444444444</v>
      </c>
      <c r="C30" s="9">
        <f>C11/('1'!C54/10)</f>
        <v>62.47337107936508</v>
      </c>
      <c r="D30" s="9">
        <f>D11/('1'!D54/10)</f>
        <v>85.835070698412693</v>
      </c>
      <c r="E30" s="9">
        <f>E11/('1'!E54/10)</f>
        <v>12.94199507936508</v>
      </c>
      <c r="F30" s="9">
        <f>F11/('1'!F54/10)</f>
        <v>68.298768126984129</v>
      </c>
      <c r="G30" s="9">
        <f>G11/('1'!G54/10)</f>
        <v>60.411944698412697</v>
      </c>
      <c r="H30" s="9">
        <f>H11/('1'!H54/10)</f>
        <v>48.92307241269841</v>
      </c>
      <c r="I30" s="9">
        <f>I11/('1'!I54/10)</f>
        <v>86.640438920634921</v>
      </c>
    </row>
    <row r="31" spans="1:9" x14ac:dyDescent="0.25">
      <c r="A31" s="15" t="s">
        <v>69</v>
      </c>
      <c r="B31" s="5">
        <f>'1'!B54/10</f>
        <v>31500000</v>
      </c>
      <c r="C31" s="5">
        <f>'1'!C54/10</f>
        <v>31500000</v>
      </c>
      <c r="D31" s="5">
        <f>'1'!D54/10</f>
        <v>31500000</v>
      </c>
      <c r="E31" s="5">
        <f>'1'!E54/10</f>
        <v>31500000</v>
      </c>
      <c r="F31" s="5">
        <f>'1'!F54/10</f>
        <v>31500000</v>
      </c>
      <c r="G31" s="5">
        <f>'1'!G54/10</f>
        <v>31500000</v>
      </c>
      <c r="H31" s="5">
        <f>'1'!H54/10</f>
        <v>31500000</v>
      </c>
      <c r="I31" s="5">
        <f>'1'!I54/10</f>
        <v>31500000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17" sqref="D17"/>
    </sheetView>
  </sheetViews>
  <sheetFormatPr defaultRowHeight="15" x14ac:dyDescent="0.25"/>
  <cols>
    <col min="1" max="1" width="16.5703125" bestFit="1" customWidth="1"/>
  </cols>
  <sheetData>
    <row r="1" spans="1:8" ht="15.75" x14ac:dyDescent="0.25">
      <c r="A1" s="4" t="s">
        <v>45</v>
      </c>
    </row>
    <row r="2" spans="1:8" x14ac:dyDescent="0.25">
      <c r="A2" s="1" t="s">
        <v>46</v>
      </c>
    </row>
    <row r="3" spans="1:8" x14ac:dyDescent="0.25">
      <c r="A3" s="1" t="s">
        <v>57</v>
      </c>
    </row>
    <row r="4" spans="1:8" x14ac:dyDescent="0.25">
      <c r="B4" s="1">
        <v>2012</v>
      </c>
      <c r="C4" s="1">
        <v>2013</v>
      </c>
      <c r="D4" s="1">
        <v>2014</v>
      </c>
      <c r="E4" s="1">
        <v>2015</v>
      </c>
      <c r="F4" s="1">
        <v>2016</v>
      </c>
      <c r="G4" s="1">
        <v>2017</v>
      </c>
      <c r="H4" s="1">
        <v>2018</v>
      </c>
    </row>
    <row r="5" spans="1:8" x14ac:dyDescent="0.25">
      <c r="A5" s="2" t="s">
        <v>58</v>
      </c>
      <c r="B5" s="12">
        <f>'2'!B18/'1'!B26</f>
        <v>0.12744866860063178</v>
      </c>
      <c r="C5" s="12">
        <f>'2'!C18/'1'!C26</f>
        <v>0.16734244613148996</v>
      </c>
      <c r="D5" s="12">
        <f>'2'!D18/'1'!D26</f>
        <v>0.37718915577437706</v>
      </c>
      <c r="E5" s="12">
        <f>'2'!E18/'1'!E26</f>
        <v>0.4009530895298683</v>
      </c>
      <c r="F5" s="12">
        <f>'2'!F18/'1'!F26</f>
        <v>0.40787902815261234</v>
      </c>
      <c r="G5" s="12">
        <f>'2'!G18/'1'!G26</f>
        <v>0.38383607748127335</v>
      </c>
      <c r="H5" s="12">
        <f>'2'!H18/'1'!H26</f>
        <v>0.36843357911030955</v>
      </c>
    </row>
    <row r="6" spans="1:8" x14ac:dyDescent="0.25">
      <c r="A6" s="2" t="s">
        <v>59</v>
      </c>
      <c r="B6" s="12">
        <f>'2'!B18/'1'!B57</f>
        <v>0.20575483139441642</v>
      </c>
      <c r="C6" s="12">
        <f>'2'!C18/'1'!C57</f>
        <v>0.27486520168107209</v>
      </c>
      <c r="D6" s="12">
        <f>'2'!D18/'1'!D57</f>
        <v>0.81212493628246063</v>
      </c>
      <c r="E6" s="12">
        <f>'2'!E18/'1'!E57</f>
        <v>0.78541794020965916</v>
      </c>
      <c r="F6" s="12">
        <f>'2'!F18/'1'!F57</f>
        <v>0.82754899913019386</v>
      </c>
      <c r="G6" s="12">
        <f>'2'!G18/'1'!G57</f>
        <v>0.91145034456148566</v>
      </c>
      <c r="H6" s="12">
        <f>'2'!H18/'1'!H57</f>
        <v>1.1005238952516507</v>
      </c>
    </row>
    <row r="7" spans="1:8" x14ac:dyDescent="0.25">
      <c r="A7" s="2" t="s">
        <v>47</v>
      </c>
    </row>
    <row r="8" spans="1:8" x14ac:dyDescent="0.25">
      <c r="A8" s="2" t="s">
        <v>48</v>
      </c>
      <c r="B8" s="13">
        <f>'1'!B25/'1'!B50</f>
        <v>2.3866239124872854</v>
      </c>
      <c r="C8" s="13">
        <f>'1'!C25/'1'!C50</f>
        <v>2.1372393763704642</v>
      </c>
      <c r="D8" s="13">
        <f>'1'!D25/'1'!D50</f>
        <v>1.4156792594746663</v>
      </c>
      <c r="E8" s="13">
        <f>'1'!E25/'1'!E50</f>
        <v>1.5952014931794571</v>
      </c>
      <c r="F8" s="13">
        <f>'1'!F25/'1'!F50</f>
        <v>1.6183393688756407</v>
      </c>
      <c r="G8" s="13">
        <f>'1'!G25/'1'!G50</f>
        <v>1.4199005447431334</v>
      </c>
      <c r="H8" s="13">
        <f>'1'!H25/'1'!H50</f>
        <v>1.3175962090562356</v>
      </c>
    </row>
    <row r="9" spans="1:8" x14ac:dyDescent="0.25">
      <c r="A9" s="2" t="s">
        <v>49</v>
      </c>
      <c r="B9" s="12">
        <f>'2'!B18/'2'!B5</f>
        <v>8.8733715291127363E-2</v>
      </c>
      <c r="C9" s="12">
        <f>'2'!C18/'2'!C5</f>
        <v>0.14172615571304092</v>
      </c>
      <c r="D9" s="12">
        <f>'2'!D18/'2'!D5</f>
        <v>0.21532949560909997</v>
      </c>
      <c r="E9" s="12">
        <f>'2'!E18/'2'!E5</f>
        <v>0.18893163367403876</v>
      </c>
      <c r="F9" s="12">
        <f>'2'!F18/'2'!F5</f>
        <v>0.19266865077559997</v>
      </c>
      <c r="G9" s="12">
        <f>'2'!G18/'2'!G5</f>
        <v>0.20823730186258582</v>
      </c>
      <c r="H9" s="12">
        <f>'2'!H18/'2'!H5</f>
        <v>0.21019809303550432</v>
      </c>
    </row>
    <row r="10" spans="1:8" x14ac:dyDescent="0.25">
      <c r="A10" t="s">
        <v>50</v>
      </c>
      <c r="B10" s="12">
        <f>'2'!B12/'2'!B5</f>
        <v>0.12779086032366166</v>
      </c>
      <c r="C10" s="12">
        <f>'2'!C12/'2'!C5</f>
        <v>0.15491677972834964</v>
      </c>
      <c r="D10" s="12">
        <f>'2'!D12/'2'!D5</f>
        <v>0.24669696434331792</v>
      </c>
      <c r="E10" s="12">
        <f>'2'!E12/'2'!E5</f>
        <v>0.24275009419409957</v>
      </c>
      <c r="F10" s="12">
        <f>'2'!F12/'2'!F5</f>
        <v>0.24656474840565668</v>
      </c>
      <c r="G10" s="12">
        <f>'2'!G12/'2'!G5</f>
        <v>0.26871323910097439</v>
      </c>
      <c r="H10" s="12">
        <f>'2'!H12/'2'!H5</f>
        <v>0.27333769992016826</v>
      </c>
    </row>
    <row r="11" spans="1:8" x14ac:dyDescent="0.25">
      <c r="A11" s="2" t="s">
        <v>60</v>
      </c>
      <c r="B11" s="12">
        <f>'2'!B18/'1'!B57</f>
        <v>0.20575483139441642</v>
      </c>
      <c r="C11" s="12">
        <f>'2'!C18/'1'!C57</f>
        <v>0.27486520168107209</v>
      </c>
      <c r="D11" s="12">
        <f>'2'!D18/'1'!D57</f>
        <v>0.81212493628246063</v>
      </c>
      <c r="E11" s="12">
        <f>'2'!E18/'1'!E57</f>
        <v>0.78541794020965916</v>
      </c>
      <c r="F11" s="12">
        <f>'2'!F18/'1'!F57</f>
        <v>0.82754899913019386</v>
      </c>
      <c r="G11" s="12">
        <f>'2'!G18/'1'!G57</f>
        <v>0.91145034456148566</v>
      </c>
      <c r="H11" s="12">
        <f>'2'!H18/'1'!H57</f>
        <v>1.1005238952516507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2018-03-19T04:05:19Z</dcterms:created>
  <dcterms:modified xsi:type="dcterms:W3CDTF">2020-04-12T10:47:12Z</dcterms:modified>
</cp:coreProperties>
</file>