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S+O+xAid+EV/fULKOsjel4/KyUA=="/>
    </ext>
  </extLst>
</workbook>
</file>

<file path=xl/calcChain.xml><?xml version="1.0" encoding="utf-8"?>
<calcChain xmlns="http://schemas.openxmlformats.org/spreadsheetml/2006/main">
  <c r="F8" i="4" l="1"/>
  <c r="B8" i="4"/>
  <c r="F7" i="4"/>
  <c r="B7" i="4"/>
  <c r="I49" i="3"/>
  <c r="H49" i="3"/>
  <c r="G49" i="3"/>
  <c r="F49" i="3"/>
  <c r="E49" i="3"/>
  <c r="D49" i="3"/>
  <c r="C49" i="3"/>
  <c r="B49" i="3"/>
  <c r="F48" i="3"/>
  <c r="B48" i="3"/>
  <c r="I41" i="3"/>
  <c r="H41" i="3"/>
  <c r="G41" i="3"/>
  <c r="F41" i="3"/>
  <c r="E41" i="3"/>
  <c r="D41" i="3"/>
  <c r="C41" i="3"/>
  <c r="B41" i="3"/>
  <c r="H28" i="3"/>
  <c r="G28" i="3"/>
  <c r="F28" i="3"/>
  <c r="F43" i="3" s="1"/>
  <c r="F46" i="3" s="1"/>
  <c r="E28" i="3"/>
  <c r="D28" i="3"/>
  <c r="C28" i="3"/>
  <c r="B28" i="3"/>
  <c r="B43" i="3" s="1"/>
  <c r="B46" i="3" s="1"/>
  <c r="I22" i="3"/>
  <c r="I28" i="3" s="1"/>
  <c r="H14" i="3"/>
  <c r="H48" i="3" s="1"/>
  <c r="G14" i="3"/>
  <c r="G48" i="3" s="1"/>
  <c r="F14" i="3"/>
  <c r="E14" i="3"/>
  <c r="E48" i="3" s="1"/>
  <c r="D14" i="3"/>
  <c r="D48" i="3" s="1"/>
  <c r="C14" i="3"/>
  <c r="C48" i="3" s="1"/>
  <c r="B14" i="3"/>
  <c r="I7" i="3"/>
  <c r="I14" i="3" s="1"/>
  <c r="I28" i="2"/>
  <c r="H28" i="2"/>
  <c r="G28" i="2"/>
  <c r="F28" i="2"/>
  <c r="E28" i="2"/>
  <c r="D28" i="2"/>
  <c r="C28" i="2"/>
  <c r="B28" i="2"/>
  <c r="I22" i="2"/>
  <c r="H22" i="2"/>
  <c r="G22" i="2"/>
  <c r="F22" i="2"/>
  <c r="E22" i="2"/>
  <c r="D22" i="2"/>
  <c r="C22" i="2"/>
  <c r="B22" i="2"/>
  <c r="I9" i="2"/>
  <c r="H9" i="2"/>
  <c r="G9" i="2"/>
  <c r="F9" i="2"/>
  <c r="E9" i="2"/>
  <c r="D9" i="2"/>
  <c r="C9" i="2"/>
  <c r="B9" i="2"/>
  <c r="I7" i="2"/>
  <c r="I14" i="2" s="1"/>
  <c r="H7" i="2"/>
  <c r="H14" i="2" s="1"/>
  <c r="G7" i="2"/>
  <c r="G14" i="2" s="1"/>
  <c r="F7" i="2"/>
  <c r="F14" i="2" s="1"/>
  <c r="E7" i="2"/>
  <c r="E14" i="2" s="1"/>
  <c r="D7" i="2"/>
  <c r="D14" i="2" s="1"/>
  <c r="C7" i="2"/>
  <c r="C14" i="2" s="1"/>
  <c r="B7" i="2"/>
  <c r="B14" i="2" s="1"/>
  <c r="I46" i="1"/>
  <c r="H46" i="1"/>
  <c r="G46" i="1"/>
  <c r="F46" i="1"/>
  <c r="E46" i="1"/>
  <c r="D46" i="1"/>
  <c r="C46" i="1"/>
  <c r="B46" i="1"/>
  <c r="I36" i="1"/>
  <c r="I7" i="4" s="1"/>
  <c r="H36" i="1"/>
  <c r="H7" i="4" s="1"/>
  <c r="G36" i="1"/>
  <c r="G45" i="1" s="1"/>
  <c r="F36" i="1"/>
  <c r="F45" i="1" s="1"/>
  <c r="E36" i="1"/>
  <c r="E7" i="4" s="1"/>
  <c r="D36" i="1"/>
  <c r="D45" i="1" s="1"/>
  <c r="C36" i="1"/>
  <c r="C45" i="1" s="1"/>
  <c r="B36" i="1"/>
  <c r="B45" i="1" s="1"/>
  <c r="H34" i="1"/>
  <c r="H43" i="1" s="1"/>
  <c r="D34" i="1"/>
  <c r="D43" i="1" s="1"/>
  <c r="F32" i="1"/>
  <c r="I27" i="1"/>
  <c r="H27" i="1"/>
  <c r="G27" i="1"/>
  <c r="F27" i="1"/>
  <c r="E27" i="1"/>
  <c r="D27" i="1"/>
  <c r="C27" i="1"/>
  <c r="B27" i="1"/>
  <c r="I23" i="1"/>
  <c r="I34" i="1" s="1"/>
  <c r="I43" i="1" s="1"/>
  <c r="H23" i="1"/>
  <c r="G23" i="1"/>
  <c r="G34" i="1" s="1"/>
  <c r="G43" i="1" s="1"/>
  <c r="F23" i="1"/>
  <c r="F34" i="1" s="1"/>
  <c r="F43" i="1" s="1"/>
  <c r="E23" i="1"/>
  <c r="E34" i="1" s="1"/>
  <c r="E43" i="1" s="1"/>
  <c r="D23" i="1"/>
  <c r="C23" i="1"/>
  <c r="C34" i="1" s="1"/>
  <c r="C43" i="1" s="1"/>
  <c r="B23" i="1"/>
  <c r="B34" i="1" s="1"/>
  <c r="B43" i="1" s="1"/>
  <c r="I11" i="1"/>
  <c r="I8" i="4" s="1"/>
  <c r="H11" i="1"/>
  <c r="H8" i="4" s="1"/>
  <c r="G11" i="1"/>
  <c r="G8" i="4" s="1"/>
  <c r="F11" i="1"/>
  <c r="E11" i="1"/>
  <c r="E8" i="4" s="1"/>
  <c r="D11" i="1"/>
  <c r="D8" i="4" s="1"/>
  <c r="C11" i="1"/>
  <c r="C8" i="4" s="1"/>
  <c r="B11" i="1"/>
  <c r="I6" i="1"/>
  <c r="I19" i="1" s="1"/>
  <c r="H6" i="1"/>
  <c r="H19" i="1" s="1"/>
  <c r="G6" i="1"/>
  <c r="G19" i="1" s="1"/>
  <c r="F6" i="1"/>
  <c r="F19" i="1" s="1"/>
  <c r="E6" i="1"/>
  <c r="E19" i="1" s="1"/>
  <c r="D6" i="1"/>
  <c r="D19" i="1" s="1"/>
  <c r="C6" i="1"/>
  <c r="C19" i="1" s="1"/>
  <c r="B6" i="1"/>
  <c r="B19" i="1" s="1"/>
  <c r="D10" i="4" l="1"/>
  <c r="D18" i="2"/>
  <c r="D20" i="2" s="1"/>
  <c r="D25" i="2" s="1"/>
  <c r="E10" i="4"/>
  <c r="E18" i="2"/>
  <c r="E20" i="2" s="1"/>
  <c r="E25" i="2" s="1"/>
  <c r="I10" i="4"/>
  <c r="I18" i="2"/>
  <c r="I20" i="2" s="1"/>
  <c r="I25" i="2" s="1"/>
  <c r="B18" i="2"/>
  <c r="B20" i="2" s="1"/>
  <c r="B25" i="2" s="1"/>
  <c r="B10" i="4"/>
  <c r="F18" i="2"/>
  <c r="F20" i="2" s="1"/>
  <c r="F25" i="2" s="1"/>
  <c r="F10" i="4"/>
  <c r="I48" i="3"/>
  <c r="I43" i="3"/>
  <c r="I46" i="3" s="1"/>
  <c r="H10" i="4"/>
  <c r="H18" i="2"/>
  <c r="H20" i="2" s="1"/>
  <c r="H25" i="2" s="1"/>
  <c r="C18" i="2"/>
  <c r="C20" i="2" s="1"/>
  <c r="C25" i="2" s="1"/>
  <c r="C10" i="4"/>
  <c r="G18" i="2"/>
  <c r="G20" i="2" s="1"/>
  <c r="G25" i="2" s="1"/>
  <c r="G10" i="4"/>
  <c r="E45" i="1"/>
  <c r="I45" i="1"/>
  <c r="C43" i="3"/>
  <c r="C46" i="3" s="1"/>
  <c r="G43" i="3"/>
  <c r="G46" i="3" s="1"/>
  <c r="C7" i="4"/>
  <c r="G7" i="4"/>
  <c r="H45" i="1"/>
  <c r="D43" i="3"/>
  <c r="D46" i="3" s="1"/>
  <c r="H43" i="3"/>
  <c r="H46" i="3" s="1"/>
  <c r="D7" i="4"/>
  <c r="E43" i="3"/>
  <c r="E46" i="3" s="1"/>
  <c r="E11" i="4" l="1"/>
  <c r="E9" i="4"/>
  <c r="E6" i="4"/>
  <c r="E5" i="4"/>
  <c r="E27" i="2"/>
  <c r="C27" i="2"/>
  <c r="C11" i="4"/>
  <c r="C9" i="4"/>
  <c r="C6" i="4"/>
  <c r="C5" i="4"/>
  <c r="B27" i="2"/>
  <c r="B11" i="4"/>
  <c r="B6" i="4"/>
  <c r="B5" i="4"/>
  <c r="B9" i="4"/>
  <c r="H27" i="2"/>
  <c r="H11" i="4"/>
  <c r="H9" i="4"/>
  <c r="H6" i="4"/>
  <c r="H5" i="4"/>
  <c r="I11" i="4"/>
  <c r="I9" i="4"/>
  <c r="I6" i="4"/>
  <c r="I5" i="4"/>
  <c r="I27" i="2"/>
  <c r="D11" i="4"/>
  <c r="D9" i="4"/>
  <c r="D6" i="4"/>
  <c r="D5" i="4"/>
  <c r="D27" i="2"/>
  <c r="G27" i="2"/>
  <c r="G11" i="4"/>
  <c r="G9" i="4"/>
  <c r="G6" i="4"/>
  <c r="G5" i="4"/>
  <c r="F11" i="4"/>
  <c r="F6" i="4"/>
  <c r="F5" i="4"/>
  <c r="F27" i="2"/>
  <c r="F9" i="4"/>
</calcChain>
</file>

<file path=xl/sharedStrings.xml><?xml version="1.0" encoding="utf-8"?>
<sst xmlns="http://schemas.openxmlformats.org/spreadsheetml/2006/main" count="107" uniqueCount="98">
  <si>
    <t>MATIN SPINNING MILLS LIMITED</t>
  </si>
  <si>
    <t>Income Statement</t>
  </si>
  <si>
    <t>Cash Flow Statement</t>
  </si>
  <si>
    <t>Balance Sheet</t>
  </si>
  <si>
    <t>As at year end</t>
  </si>
  <si>
    <t>Net Cash Flows - Operating Activities</t>
  </si>
  <si>
    <t>Collection from customers</t>
  </si>
  <si>
    <t>Cash paid to suppliers &amp; employees</t>
  </si>
  <si>
    <t>Other Income</t>
  </si>
  <si>
    <t>Interest paid</t>
  </si>
  <si>
    <t>Sale of cotton</t>
  </si>
  <si>
    <t>Collection from other income</t>
  </si>
  <si>
    <t>Income tax paid</t>
  </si>
  <si>
    <t>Pyament for WPPF</t>
  </si>
  <si>
    <t>Net Revenues</t>
  </si>
  <si>
    <t>Cost of goods sold</t>
  </si>
  <si>
    <t>Gross Profit</t>
  </si>
  <si>
    <t>Net Cash Flows - Investment Activities</t>
  </si>
  <si>
    <t>Acquisition of fixed assets</t>
  </si>
  <si>
    <t>Capital work in progress</t>
  </si>
  <si>
    <t>Dividend income</t>
  </si>
  <si>
    <t>Disposal of fixed asset</t>
  </si>
  <si>
    <t>Purchase of marketable securiites</t>
  </si>
  <si>
    <t>Operating Incomes/Expenses</t>
  </si>
  <si>
    <t>Sale of securities</t>
  </si>
  <si>
    <t>Investment in marketable securities</t>
  </si>
  <si>
    <t>Share purchase of listed companies</t>
  </si>
  <si>
    <t>Administrative expense</t>
  </si>
  <si>
    <t>Interest pm FDR and Bank Accounts</t>
  </si>
  <si>
    <t>Distribution expenses</t>
  </si>
  <si>
    <t>Disposal of investment In equity of group entity</t>
  </si>
  <si>
    <t>Other income</t>
  </si>
  <si>
    <t>Refund share money</t>
  </si>
  <si>
    <t>Operating Profit</t>
  </si>
  <si>
    <t>Net Cash Flows - Financing Activities</t>
  </si>
  <si>
    <t>Long term loan received / paid</t>
  </si>
  <si>
    <t>Long term loan paid</t>
  </si>
  <si>
    <t>Non-Operating Income/(Expenses)</t>
  </si>
  <si>
    <t>Short term loan from bank</t>
  </si>
  <si>
    <t>Dividend paid</t>
  </si>
  <si>
    <t>Short term loan repaid to bank</t>
  </si>
  <si>
    <t>Share capital</t>
  </si>
  <si>
    <t>Share premium</t>
  </si>
  <si>
    <t>Share application money refunded</t>
  </si>
  <si>
    <t>Inter company debts received</t>
  </si>
  <si>
    <t>Inter company debts paid</t>
  </si>
  <si>
    <t>Net Change in Cash Flows</t>
  </si>
  <si>
    <t>Cash and Cash Equivalents at Beginning Period</t>
  </si>
  <si>
    <t>Financial Expenses</t>
  </si>
  <si>
    <t>Profit Before contribution to WPPF</t>
  </si>
  <si>
    <t>Provision for WPPF</t>
  </si>
  <si>
    <t>Profit Before Taxation</t>
  </si>
  <si>
    <t>Provision for Taxation</t>
  </si>
  <si>
    <t>Current</t>
  </si>
  <si>
    <t>Deferred</t>
  </si>
  <si>
    <t>Net Profit</t>
  </si>
  <si>
    <t>Earnings per share (par value Taka 10)</t>
  </si>
  <si>
    <t>ASSETS</t>
  </si>
  <si>
    <t>Effects of exchange rate changes on cash and cash equivalents</t>
  </si>
  <si>
    <t>NON CURRENT ASSETS</t>
  </si>
  <si>
    <t>Cash and Cash Equivalents at End of Period</t>
  </si>
  <si>
    <t>Property,Plant  and  Equipment</t>
  </si>
  <si>
    <t>Investment</t>
  </si>
  <si>
    <t>Net Operating Cash Flow Per Share</t>
  </si>
  <si>
    <t>CURRENT ASSETS</t>
  </si>
  <si>
    <t>Accounts receivables</t>
  </si>
  <si>
    <t>Inventories</t>
  </si>
  <si>
    <t>Advance, deposits &amp; prepayments</t>
  </si>
  <si>
    <t>Shares to Calculate NOCFPS</t>
  </si>
  <si>
    <t>Material in transit</t>
  </si>
  <si>
    <t>Due from sister concern</t>
  </si>
  <si>
    <t>Cash &amp; Cash equivalent</t>
  </si>
  <si>
    <t>Liabilities and Capital</t>
  </si>
  <si>
    <t>Liabilities</t>
  </si>
  <si>
    <t>Non Current Liabilities</t>
  </si>
  <si>
    <t>Long term loan</t>
  </si>
  <si>
    <t>Deferred tax liabilities</t>
  </si>
  <si>
    <t>Current Liabilities</t>
  </si>
  <si>
    <t>Accounts payable</t>
  </si>
  <si>
    <t>Share application money</t>
  </si>
  <si>
    <t>Short term loan</t>
  </si>
  <si>
    <t>Current portion of long term loan</t>
  </si>
  <si>
    <t>Provisions and accruals</t>
  </si>
  <si>
    <t>Shareholders’ Equity</t>
  </si>
  <si>
    <t>Ratio</t>
  </si>
  <si>
    <t>Return on Asset (ROA)</t>
  </si>
  <si>
    <t>Tax holiday reserves</t>
  </si>
  <si>
    <t>Revaluation reserves</t>
  </si>
  <si>
    <t>Retained earnings</t>
  </si>
  <si>
    <t>Return on Equity (ROE)</t>
  </si>
  <si>
    <t>Net assets value per share</t>
  </si>
  <si>
    <t>Debt to Equity</t>
  </si>
  <si>
    <t>Shares to calculate NAVPS</t>
  </si>
  <si>
    <t>Current Ratio</t>
  </si>
  <si>
    <t>Net Margin</t>
  </si>
  <si>
    <t>Shares to Calculate EPS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</si>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</sst>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3" fontId="2" fillId="0" borderId="0" xfId="0" applyNumberFormat="1" applyFont="1"/>
    <xf numFmtId="0" fontId="3" fillId="0" borderId="0" xfId="0" applyFont="1"/>
    <xf numFmtId="0" fontId="1" fillId="0" borderId="1" xfId="0" applyFont="1" applyBorder="1"/>
    <xf numFmtId="0" fontId="4" fillId="0" borderId="0" xfId="0" applyFont="1"/>
    <xf numFmtId="0" fontId="5" fillId="0" borderId="0" xfId="0" applyFont="1"/>
    <xf numFmtId="3" fontId="1" fillId="0" borderId="2" xfId="0" applyNumberFormat="1" applyFont="1" applyBorder="1"/>
    <xf numFmtId="3" fontId="1" fillId="0" borderId="0" xfId="0" applyNumberFormat="1" applyFont="1"/>
    <xf numFmtId="0" fontId="2" fillId="0" borderId="0" xfId="0" applyFont="1"/>
    <xf numFmtId="41" fontId="1" fillId="0" borderId="0" xfId="0" applyNumberFormat="1" applyFont="1"/>
    <xf numFmtId="0" fontId="1" fillId="0" borderId="3" xfId="0" applyFont="1" applyBorder="1"/>
    <xf numFmtId="41" fontId="2" fillId="0" borderId="0" xfId="0" applyNumberFormat="1" applyFont="1"/>
    <xf numFmtId="0" fontId="6" fillId="0" borderId="0" xfId="0" applyFont="1"/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/>
    <xf numFmtId="4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6" customWidth="1"/>
    <col min="2" max="2" width="12.5" customWidth="1"/>
    <col min="3" max="7" width="12.125" customWidth="1"/>
    <col min="8" max="9" width="11.125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3</v>
      </c>
      <c r="B2" s="1"/>
    </row>
    <row r="3" spans="1:9" x14ac:dyDescent="0.25">
      <c r="A3" s="3" t="s">
        <v>4</v>
      </c>
    </row>
    <row r="4" spans="1:9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9" x14ac:dyDescent="0.25">
      <c r="A5" s="15" t="s">
        <v>57</v>
      </c>
    </row>
    <row r="6" spans="1:9" x14ac:dyDescent="0.25">
      <c r="A6" s="13" t="s">
        <v>59</v>
      </c>
      <c r="B6" s="8">
        <f t="shared" ref="B6:I6" si="0">SUM(B7:B9)</f>
        <v>2054687054</v>
      </c>
      <c r="C6" s="8">
        <f t="shared" si="0"/>
        <v>1966100806</v>
      </c>
      <c r="D6" s="8">
        <f t="shared" si="0"/>
        <v>2014491646</v>
      </c>
      <c r="E6" s="8">
        <f t="shared" si="0"/>
        <v>2677872276</v>
      </c>
      <c r="F6" s="8">
        <f t="shared" si="0"/>
        <v>4309350661</v>
      </c>
      <c r="G6" s="8">
        <f t="shared" si="0"/>
        <v>4457932662</v>
      </c>
      <c r="H6" s="8">
        <f t="shared" si="0"/>
        <v>4233807915</v>
      </c>
      <c r="I6" s="8">
        <f t="shared" si="0"/>
        <v>4235454445</v>
      </c>
    </row>
    <row r="7" spans="1:9" x14ac:dyDescent="0.25">
      <c r="A7" s="3" t="s">
        <v>61</v>
      </c>
      <c r="B7" s="2">
        <v>1949029481</v>
      </c>
      <c r="C7" s="2">
        <v>1860788189</v>
      </c>
      <c r="D7" s="2">
        <v>1866690176</v>
      </c>
      <c r="E7" s="2">
        <v>1819764607</v>
      </c>
      <c r="F7" s="2">
        <v>3116051536</v>
      </c>
      <c r="G7" s="2">
        <v>4352495521</v>
      </c>
      <c r="H7" s="2">
        <v>4168868097</v>
      </c>
      <c r="I7" s="2">
        <v>3996190404</v>
      </c>
    </row>
    <row r="8" spans="1:9" x14ac:dyDescent="0.25">
      <c r="A8" s="3" t="s">
        <v>62</v>
      </c>
      <c r="B8" s="2">
        <v>104372100</v>
      </c>
      <c r="C8" s="2">
        <v>97595300</v>
      </c>
      <c r="D8" s="2">
        <v>98522982</v>
      </c>
      <c r="E8" s="2">
        <v>97513853</v>
      </c>
      <c r="F8" s="2">
        <v>47709536</v>
      </c>
      <c r="G8" s="2">
        <v>35414179</v>
      </c>
      <c r="H8" s="2">
        <v>34336067</v>
      </c>
      <c r="I8" s="2">
        <v>36413499</v>
      </c>
    </row>
    <row r="9" spans="1:9" x14ac:dyDescent="0.25">
      <c r="A9" s="3" t="s">
        <v>19</v>
      </c>
      <c r="B9" s="2">
        <v>1285473</v>
      </c>
      <c r="C9" s="2">
        <v>7717317</v>
      </c>
      <c r="D9" s="2">
        <v>49278488</v>
      </c>
      <c r="E9" s="2">
        <v>760593816</v>
      </c>
      <c r="F9" s="2">
        <v>1145589589</v>
      </c>
      <c r="G9" s="2">
        <v>70022962</v>
      </c>
      <c r="H9" s="2">
        <v>30603751</v>
      </c>
      <c r="I9" s="2">
        <v>202850542</v>
      </c>
    </row>
    <row r="10" spans="1:9" x14ac:dyDescent="0.25">
      <c r="B10" s="2"/>
      <c r="C10" s="2"/>
      <c r="D10" s="2"/>
      <c r="E10" s="2"/>
      <c r="F10" s="2"/>
      <c r="G10" s="2"/>
    </row>
    <row r="11" spans="1:9" x14ac:dyDescent="0.25">
      <c r="A11" s="13" t="s">
        <v>64</v>
      </c>
      <c r="B11" s="8">
        <f t="shared" ref="B11:I11" si="1">SUM(B12:B17)</f>
        <v>1264324149</v>
      </c>
      <c r="C11" s="8">
        <f t="shared" si="1"/>
        <v>1878451967</v>
      </c>
      <c r="D11" s="8">
        <f t="shared" si="1"/>
        <v>2944204397</v>
      </c>
      <c r="E11" s="8">
        <f t="shared" si="1"/>
        <v>3040375762</v>
      </c>
      <c r="F11" s="8">
        <f t="shared" si="1"/>
        <v>1782704607</v>
      </c>
      <c r="G11" s="8">
        <f t="shared" si="1"/>
        <v>2618794908</v>
      </c>
      <c r="H11" s="8">
        <f t="shared" si="1"/>
        <v>2488439348</v>
      </c>
      <c r="I11" s="8">
        <f t="shared" si="1"/>
        <v>2333585245</v>
      </c>
    </row>
    <row r="12" spans="1:9" x14ac:dyDescent="0.25">
      <c r="A12" s="9" t="s">
        <v>65</v>
      </c>
      <c r="B12" s="2">
        <v>91731299</v>
      </c>
      <c r="C12" s="2">
        <v>501278510</v>
      </c>
      <c r="D12" s="2">
        <v>151131395</v>
      </c>
      <c r="E12" s="2">
        <v>197132598</v>
      </c>
      <c r="F12" s="2">
        <v>213010407</v>
      </c>
      <c r="G12" s="2">
        <v>749144849</v>
      </c>
      <c r="H12" s="2">
        <v>1079124341</v>
      </c>
      <c r="I12" s="2">
        <v>905681247</v>
      </c>
    </row>
    <row r="13" spans="1:9" x14ac:dyDescent="0.25">
      <c r="A13" s="9" t="s">
        <v>66</v>
      </c>
      <c r="B13" s="2">
        <v>546220153</v>
      </c>
      <c r="C13" s="2">
        <v>510087596</v>
      </c>
      <c r="D13" s="2">
        <v>395214339</v>
      </c>
      <c r="E13" s="2">
        <v>294334139</v>
      </c>
      <c r="F13" s="2">
        <v>504040074</v>
      </c>
      <c r="G13" s="2">
        <v>1035416638</v>
      </c>
      <c r="H13" s="2">
        <v>947835529</v>
      </c>
      <c r="I13" s="2">
        <v>524128640</v>
      </c>
    </row>
    <row r="14" spans="1:9" x14ac:dyDescent="0.25">
      <c r="A14" s="9" t="s">
        <v>67</v>
      </c>
      <c r="B14" s="2">
        <v>72557248</v>
      </c>
      <c r="C14" s="2">
        <v>235649026</v>
      </c>
      <c r="D14" s="2">
        <v>67431214</v>
      </c>
      <c r="E14" s="2">
        <v>151291420</v>
      </c>
      <c r="F14" s="2">
        <v>159443290</v>
      </c>
      <c r="G14" s="2">
        <v>319941015</v>
      </c>
      <c r="H14" s="2">
        <v>207967996</v>
      </c>
      <c r="I14" s="2">
        <v>253812258</v>
      </c>
    </row>
    <row r="15" spans="1:9" x14ac:dyDescent="0.25">
      <c r="A15" s="9" t="s">
        <v>69</v>
      </c>
      <c r="B15" s="2"/>
      <c r="C15" s="2"/>
      <c r="D15" s="2"/>
      <c r="E15" s="2"/>
      <c r="F15" s="2"/>
      <c r="G15" s="2"/>
      <c r="H15" s="2">
        <v>147238548</v>
      </c>
      <c r="I15" s="2">
        <v>413781170</v>
      </c>
    </row>
    <row r="16" spans="1:9" x14ac:dyDescent="0.25">
      <c r="A16" s="9" t="s">
        <v>70</v>
      </c>
      <c r="B16" s="2">
        <v>225186155</v>
      </c>
      <c r="C16" s="2">
        <v>189119431</v>
      </c>
      <c r="D16" s="2">
        <v>139455850</v>
      </c>
      <c r="E16" s="2">
        <v>303279452</v>
      </c>
      <c r="F16" s="2">
        <v>0</v>
      </c>
      <c r="G16" s="2">
        <v>167904553</v>
      </c>
      <c r="H16" s="2">
        <v>0</v>
      </c>
    </row>
    <row r="17" spans="1:9" x14ac:dyDescent="0.25">
      <c r="A17" s="9" t="s">
        <v>71</v>
      </c>
      <c r="B17" s="2">
        <v>328629294</v>
      </c>
      <c r="C17" s="2">
        <v>442317404</v>
      </c>
      <c r="D17" s="2">
        <v>2190971599</v>
      </c>
      <c r="E17" s="2">
        <v>2094338153</v>
      </c>
      <c r="F17" s="2">
        <v>906210836</v>
      </c>
      <c r="G17" s="2">
        <v>346387853</v>
      </c>
      <c r="H17" s="2">
        <v>106272934</v>
      </c>
      <c r="I17" s="2">
        <v>236181930</v>
      </c>
    </row>
    <row r="19" spans="1:9" x14ac:dyDescent="0.25">
      <c r="A19" s="1"/>
      <c r="B19" s="8">
        <f t="shared" ref="B19:I19" si="2">B6+B11</f>
        <v>3319011203</v>
      </c>
      <c r="C19" s="8">
        <f t="shared" si="2"/>
        <v>3844552773</v>
      </c>
      <c r="D19" s="8">
        <f t="shared" si="2"/>
        <v>4958696043</v>
      </c>
      <c r="E19" s="8">
        <f t="shared" si="2"/>
        <v>5718248038</v>
      </c>
      <c r="F19" s="8">
        <f t="shared" si="2"/>
        <v>6092055268</v>
      </c>
      <c r="G19" s="8">
        <f t="shared" si="2"/>
        <v>7076727570</v>
      </c>
      <c r="H19" s="8">
        <f t="shared" si="2"/>
        <v>6722247263</v>
      </c>
      <c r="I19" s="8">
        <f t="shared" si="2"/>
        <v>6569039690</v>
      </c>
    </row>
    <row r="20" spans="1:9" x14ac:dyDescent="0.25">
      <c r="G20" s="2"/>
    </row>
    <row r="21" spans="1:9" ht="15.75" customHeight="1" x14ac:dyDescent="0.25">
      <c r="A21" s="17" t="s">
        <v>72</v>
      </c>
      <c r="C21" s="8"/>
      <c r="D21" s="1"/>
      <c r="E21" s="8"/>
      <c r="F21" s="1"/>
      <c r="G21" s="1"/>
    </row>
    <row r="22" spans="1:9" ht="15.75" customHeight="1" x14ac:dyDescent="0.25">
      <c r="A22" s="18" t="s">
        <v>73</v>
      </c>
      <c r="C22" s="8"/>
      <c r="D22" s="1"/>
      <c r="E22" s="8"/>
      <c r="F22" s="1"/>
      <c r="G22" s="1"/>
    </row>
    <row r="23" spans="1:9" ht="15.75" customHeight="1" x14ac:dyDescent="0.25">
      <c r="A23" s="13" t="s">
        <v>74</v>
      </c>
      <c r="B23" s="8">
        <f t="shared" ref="B23:I23" si="3">SUM(B24:B25)</f>
        <v>453687015</v>
      </c>
      <c r="C23" s="8">
        <f t="shared" si="3"/>
        <v>300045374</v>
      </c>
      <c r="D23" s="8">
        <f t="shared" si="3"/>
        <v>326512195</v>
      </c>
      <c r="E23" s="8">
        <f t="shared" si="3"/>
        <v>229891659</v>
      </c>
      <c r="F23" s="8">
        <f t="shared" si="3"/>
        <v>818302592</v>
      </c>
      <c r="G23" s="8">
        <f t="shared" si="3"/>
        <v>720987773</v>
      </c>
      <c r="H23" s="8">
        <f t="shared" si="3"/>
        <v>562875715</v>
      </c>
      <c r="I23" s="8">
        <f t="shared" si="3"/>
        <v>572654204</v>
      </c>
    </row>
    <row r="24" spans="1:9" ht="15.75" customHeight="1" x14ac:dyDescent="0.25">
      <c r="A24" s="9" t="s">
        <v>75</v>
      </c>
      <c r="B24" s="2">
        <v>378578258</v>
      </c>
      <c r="C24" s="2">
        <v>220442922</v>
      </c>
      <c r="D24" s="2">
        <v>244168945</v>
      </c>
      <c r="E24" s="2">
        <v>146196501</v>
      </c>
      <c r="F24" s="2">
        <v>691271084</v>
      </c>
      <c r="G24" s="2">
        <v>543516885</v>
      </c>
      <c r="H24" s="2">
        <v>367459542</v>
      </c>
      <c r="I24" s="2">
        <v>368320391</v>
      </c>
    </row>
    <row r="25" spans="1:9" ht="15.75" customHeight="1" x14ac:dyDescent="0.25">
      <c r="A25" s="9" t="s">
        <v>76</v>
      </c>
      <c r="B25" s="2">
        <v>75108757</v>
      </c>
      <c r="C25" s="2">
        <v>79602452</v>
      </c>
      <c r="D25" s="2">
        <v>82343250</v>
      </c>
      <c r="E25" s="2">
        <v>83695158</v>
      </c>
      <c r="F25" s="2">
        <v>127031508</v>
      </c>
      <c r="G25" s="2">
        <v>177470888</v>
      </c>
      <c r="H25" s="2">
        <v>195416173</v>
      </c>
      <c r="I25" s="2">
        <v>204333813</v>
      </c>
    </row>
    <row r="26" spans="1:9" ht="15.75" customHeight="1" x14ac:dyDescent="0.25">
      <c r="F26" s="2"/>
    </row>
    <row r="27" spans="1:9" ht="15.75" customHeight="1" x14ac:dyDescent="0.25">
      <c r="A27" s="13" t="s">
        <v>77</v>
      </c>
      <c r="B27" s="8">
        <f t="shared" ref="B27:I27" si="4">SUM(B28:B32)</f>
        <v>849703138</v>
      </c>
      <c r="C27" s="8">
        <f t="shared" si="4"/>
        <v>1279325900</v>
      </c>
      <c r="D27" s="8">
        <f t="shared" si="4"/>
        <v>788923863</v>
      </c>
      <c r="E27" s="8">
        <f t="shared" si="4"/>
        <v>1417925772</v>
      </c>
      <c r="F27" s="8">
        <f t="shared" si="4"/>
        <v>1213925582</v>
      </c>
      <c r="G27" s="8">
        <f t="shared" si="4"/>
        <v>2262387340</v>
      </c>
      <c r="H27" s="8">
        <f t="shared" si="4"/>
        <v>1906172523</v>
      </c>
      <c r="I27" s="8">
        <f t="shared" si="4"/>
        <v>1813727266</v>
      </c>
    </row>
    <row r="28" spans="1:9" ht="15.75" customHeight="1" x14ac:dyDescent="0.25">
      <c r="A28" s="3" t="s">
        <v>78</v>
      </c>
      <c r="B28" s="2">
        <v>35509138</v>
      </c>
      <c r="C28" s="2">
        <v>108722878</v>
      </c>
      <c r="D28" s="2">
        <v>161287513</v>
      </c>
      <c r="E28" s="2">
        <v>173452887</v>
      </c>
      <c r="F28" s="2">
        <v>97128165</v>
      </c>
      <c r="G28" s="2">
        <v>120497736</v>
      </c>
      <c r="H28" s="2">
        <v>144211228</v>
      </c>
      <c r="I28" s="2">
        <v>104070268</v>
      </c>
    </row>
    <row r="29" spans="1:9" ht="15.75" customHeight="1" x14ac:dyDescent="0.25">
      <c r="A29" s="3" t="s">
        <v>79</v>
      </c>
      <c r="B29" s="2">
        <v>0</v>
      </c>
      <c r="C29" s="2">
        <v>0</v>
      </c>
      <c r="D29" s="2">
        <v>6614431</v>
      </c>
      <c r="E29" s="2">
        <v>4664160</v>
      </c>
      <c r="F29" s="2">
        <v>4582760</v>
      </c>
      <c r="G29" s="2">
        <v>4582760</v>
      </c>
      <c r="H29" s="2">
        <v>4553160</v>
      </c>
      <c r="I29" s="2">
        <v>4553160</v>
      </c>
    </row>
    <row r="30" spans="1:9" ht="15.75" customHeight="1" x14ac:dyDescent="0.25">
      <c r="A30" s="9" t="s">
        <v>80</v>
      </c>
      <c r="B30" s="2">
        <v>463098824</v>
      </c>
      <c r="C30" s="2">
        <v>781972806</v>
      </c>
      <c r="D30" s="2">
        <v>348786756</v>
      </c>
      <c r="E30" s="2">
        <v>1043914229</v>
      </c>
      <c r="F30" s="2">
        <v>871815763</v>
      </c>
      <c r="G30" s="2">
        <v>1775310925</v>
      </c>
      <c r="H30" s="2">
        <v>1436478545</v>
      </c>
      <c r="I30" s="2">
        <v>1376471384</v>
      </c>
    </row>
    <row r="31" spans="1:9" ht="15.75" customHeight="1" x14ac:dyDescent="0.25">
      <c r="A31" s="9" t="s">
        <v>81</v>
      </c>
      <c r="B31" s="2">
        <v>206067901</v>
      </c>
      <c r="C31" s="2">
        <v>197482484</v>
      </c>
      <c r="D31" s="2">
        <v>97632305</v>
      </c>
      <c r="E31" s="2">
        <v>97947248</v>
      </c>
      <c r="F31" s="2">
        <v>120302481</v>
      </c>
      <c r="G31" s="2">
        <v>231867632</v>
      </c>
      <c r="H31" s="2">
        <v>192312780</v>
      </c>
      <c r="I31" s="2">
        <v>193920170</v>
      </c>
    </row>
    <row r="32" spans="1:9" ht="15.75" customHeight="1" x14ac:dyDescent="0.25">
      <c r="A32" s="3" t="s">
        <v>82</v>
      </c>
      <c r="B32" s="2">
        <v>145027275</v>
      </c>
      <c r="C32" s="2">
        <v>191147732</v>
      </c>
      <c r="D32" s="2">
        <v>174602858</v>
      </c>
      <c r="E32" s="2">
        <v>97947248</v>
      </c>
      <c r="F32" s="2">
        <f>120096669-256</f>
        <v>120096413</v>
      </c>
      <c r="G32" s="2">
        <v>130128287</v>
      </c>
      <c r="H32" s="2">
        <v>128616810</v>
      </c>
      <c r="I32" s="2">
        <v>134712284</v>
      </c>
    </row>
    <row r="33" spans="1:9" ht="15.75" customHeight="1" x14ac:dyDescent="0.25">
      <c r="B33" s="2"/>
      <c r="C33" s="2"/>
      <c r="E33" s="2"/>
      <c r="F33" s="2"/>
      <c r="G33" s="2"/>
    </row>
    <row r="34" spans="1:9" ht="15.75" customHeight="1" x14ac:dyDescent="0.25">
      <c r="A34" s="1"/>
      <c r="B34" s="8">
        <f t="shared" ref="B34:I34" si="5">B23+B27</f>
        <v>1303390153</v>
      </c>
      <c r="C34" s="8">
        <f t="shared" si="5"/>
        <v>1579371274</v>
      </c>
      <c r="D34" s="8">
        <f t="shared" si="5"/>
        <v>1115436058</v>
      </c>
      <c r="E34" s="8">
        <f t="shared" si="5"/>
        <v>1647817431</v>
      </c>
      <c r="F34" s="8">
        <f t="shared" si="5"/>
        <v>2032228174</v>
      </c>
      <c r="G34" s="8">
        <f t="shared" si="5"/>
        <v>2983375113</v>
      </c>
      <c r="H34" s="8">
        <f t="shared" si="5"/>
        <v>2469048238</v>
      </c>
      <c r="I34" s="8">
        <f t="shared" si="5"/>
        <v>2386381470</v>
      </c>
    </row>
    <row r="35" spans="1:9" ht="15.75" customHeight="1" x14ac:dyDescent="0.25">
      <c r="A35" s="1"/>
      <c r="B35" s="2"/>
      <c r="C35" s="2"/>
      <c r="D35" s="2"/>
      <c r="E35" s="2"/>
      <c r="F35" s="2"/>
      <c r="G35" s="2"/>
    </row>
    <row r="36" spans="1:9" ht="15.75" customHeight="1" x14ac:dyDescent="0.25">
      <c r="A36" s="13" t="s">
        <v>83</v>
      </c>
      <c r="B36" s="8">
        <f t="shared" ref="B36:I36" si="6">SUM(B37:B41)</f>
        <v>2015621050</v>
      </c>
      <c r="C36" s="8">
        <f t="shared" si="6"/>
        <v>2265181499</v>
      </c>
      <c r="D36" s="8">
        <f t="shared" si="6"/>
        <v>3843259985</v>
      </c>
      <c r="E36" s="8">
        <f t="shared" si="6"/>
        <v>4070430607</v>
      </c>
      <c r="F36" s="8">
        <f t="shared" si="6"/>
        <v>4059827094</v>
      </c>
      <c r="G36" s="8">
        <f t="shared" si="6"/>
        <v>4093352457</v>
      </c>
      <c r="H36" s="8">
        <f t="shared" si="6"/>
        <v>4253199024</v>
      </c>
      <c r="I36" s="8">
        <f t="shared" si="6"/>
        <v>4182658220</v>
      </c>
    </row>
    <row r="37" spans="1:9" ht="15.75" customHeight="1" x14ac:dyDescent="0.25">
      <c r="A37" s="3" t="s">
        <v>41</v>
      </c>
      <c r="B37" s="2">
        <v>422600000</v>
      </c>
      <c r="C37" s="2">
        <v>633900000</v>
      </c>
      <c r="D37" s="2">
        <v>974900000</v>
      </c>
      <c r="E37" s="2">
        <v>974900000</v>
      </c>
      <c r="F37" s="2">
        <v>974900000</v>
      </c>
      <c r="G37" s="2">
        <v>974900000</v>
      </c>
      <c r="H37" s="2">
        <v>974900000</v>
      </c>
      <c r="I37" s="2">
        <v>974900000</v>
      </c>
    </row>
    <row r="38" spans="1:9" ht="15.75" customHeight="1" x14ac:dyDescent="0.25">
      <c r="A38" s="3" t="s">
        <v>42</v>
      </c>
      <c r="B38" s="2">
        <v>0</v>
      </c>
      <c r="C38" s="2">
        <v>0</v>
      </c>
      <c r="D38" s="2">
        <v>920700000</v>
      </c>
      <c r="E38" s="2">
        <v>920700000</v>
      </c>
      <c r="F38" s="2">
        <v>920700000</v>
      </c>
      <c r="G38" s="2">
        <v>920700000</v>
      </c>
      <c r="H38" s="2">
        <v>920700000</v>
      </c>
      <c r="I38" s="2">
        <v>920700000</v>
      </c>
    </row>
    <row r="39" spans="1:9" ht="15.75" customHeight="1" x14ac:dyDescent="0.25">
      <c r="A39" s="3" t="s">
        <v>86</v>
      </c>
      <c r="B39" s="2">
        <v>86718548</v>
      </c>
      <c r="C39" s="2">
        <v>86718548</v>
      </c>
      <c r="D39" s="2">
        <v>86718548</v>
      </c>
      <c r="E39" s="2">
        <v>0</v>
      </c>
      <c r="F39" s="2">
        <v>0</v>
      </c>
      <c r="G39" s="2">
        <v>0</v>
      </c>
      <c r="H39" s="2">
        <v>0</v>
      </c>
    </row>
    <row r="40" spans="1:9" ht="15.75" customHeight="1" x14ac:dyDescent="0.25">
      <c r="A40" s="3" t="s">
        <v>87</v>
      </c>
      <c r="B40" s="2">
        <v>993650184</v>
      </c>
      <c r="C40" s="2">
        <v>994813376</v>
      </c>
      <c r="D40" s="2">
        <v>995915687</v>
      </c>
      <c r="E40" s="2">
        <v>996960432</v>
      </c>
      <c r="F40" s="2">
        <v>989296816</v>
      </c>
      <c r="G40" s="2">
        <v>985715950</v>
      </c>
      <c r="H40" s="2">
        <v>989192269</v>
      </c>
      <c r="I40" s="2">
        <v>922470313</v>
      </c>
    </row>
    <row r="41" spans="1:9" ht="15.75" customHeight="1" x14ac:dyDescent="0.25">
      <c r="A41" s="3" t="s">
        <v>88</v>
      </c>
      <c r="B41" s="2">
        <v>512652318</v>
      </c>
      <c r="C41" s="2">
        <v>549749575</v>
      </c>
      <c r="D41" s="2">
        <v>865025750</v>
      </c>
      <c r="E41" s="2">
        <v>1177870175</v>
      </c>
      <c r="F41" s="2">
        <v>1174930278</v>
      </c>
      <c r="G41" s="2">
        <v>1212036507</v>
      </c>
      <c r="H41" s="2">
        <v>1368406755</v>
      </c>
      <c r="I41" s="2">
        <v>1364587907</v>
      </c>
    </row>
    <row r="42" spans="1:9" ht="15.75" customHeight="1" x14ac:dyDescent="0.25">
      <c r="C42" s="2"/>
      <c r="D42" s="2"/>
      <c r="E42" s="2"/>
      <c r="F42" s="2"/>
      <c r="G42" s="2"/>
    </row>
    <row r="43" spans="1:9" ht="15.75" customHeight="1" x14ac:dyDescent="0.25">
      <c r="A43" s="1"/>
      <c r="B43" s="8">
        <f t="shared" ref="B43:G43" si="7">B34+B36</f>
        <v>3319011203</v>
      </c>
      <c r="C43" s="8">
        <f t="shared" si="7"/>
        <v>3844552773</v>
      </c>
      <c r="D43" s="8">
        <f t="shared" si="7"/>
        <v>4958696043</v>
      </c>
      <c r="E43" s="8">
        <f t="shared" si="7"/>
        <v>5718248038</v>
      </c>
      <c r="F43" s="8">
        <f t="shared" si="7"/>
        <v>6092055268</v>
      </c>
      <c r="G43" s="8">
        <f t="shared" si="7"/>
        <v>7076727570</v>
      </c>
      <c r="H43" s="8">
        <f>(H34+H36)+1</f>
        <v>6722247263</v>
      </c>
      <c r="I43" s="8">
        <f>(I34+I36)</f>
        <v>6569039690</v>
      </c>
    </row>
    <row r="44" spans="1:9" ht="15.75" customHeight="1" x14ac:dyDescent="0.25">
      <c r="B44" s="2"/>
      <c r="C44" s="2"/>
      <c r="D44" s="2"/>
      <c r="E44" s="2"/>
      <c r="F44" s="2"/>
      <c r="G44" s="2"/>
    </row>
    <row r="45" spans="1:9" ht="15.75" customHeight="1" x14ac:dyDescent="0.25">
      <c r="A45" s="4" t="s">
        <v>90</v>
      </c>
      <c r="B45" s="20">
        <f t="shared" ref="B45:I45" si="8">B36/(B37/10)</f>
        <v>47.695718173213443</v>
      </c>
      <c r="C45" s="20">
        <f t="shared" si="8"/>
        <v>35.734051096387439</v>
      </c>
      <c r="D45" s="20">
        <f t="shared" si="8"/>
        <v>39.422094419940507</v>
      </c>
      <c r="E45" s="20">
        <f t="shared" si="8"/>
        <v>41.75228851164222</v>
      </c>
      <c r="F45" s="20">
        <f t="shared" si="8"/>
        <v>41.64352337675659</v>
      </c>
      <c r="G45" s="20">
        <f t="shared" si="8"/>
        <v>41.987408523951174</v>
      </c>
      <c r="H45" s="20">
        <f t="shared" si="8"/>
        <v>43.627028659349676</v>
      </c>
      <c r="I45" s="20">
        <f t="shared" si="8"/>
        <v>42.903459021438096</v>
      </c>
    </row>
    <row r="46" spans="1:9" ht="15.75" customHeight="1" x14ac:dyDescent="0.25">
      <c r="A46" s="4" t="s">
        <v>92</v>
      </c>
      <c r="B46" s="8">
        <f t="shared" ref="B46:I46" si="9">B37/10</f>
        <v>42260000</v>
      </c>
      <c r="C46" s="8">
        <f t="shared" si="9"/>
        <v>63390000</v>
      </c>
      <c r="D46" s="8">
        <f t="shared" si="9"/>
        <v>97490000</v>
      </c>
      <c r="E46" s="8">
        <f t="shared" si="9"/>
        <v>97490000</v>
      </c>
      <c r="F46" s="8">
        <f t="shared" si="9"/>
        <v>97490000</v>
      </c>
      <c r="G46" s="8">
        <f t="shared" si="9"/>
        <v>97490000</v>
      </c>
      <c r="H46" s="8">
        <f t="shared" si="9"/>
        <v>97490000</v>
      </c>
      <c r="I46" s="8">
        <f t="shared" si="9"/>
        <v>97490000</v>
      </c>
    </row>
    <row r="47" spans="1:9" ht="15.75" customHeight="1" x14ac:dyDescent="0.25">
      <c r="B47" s="2"/>
      <c r="C47" s="2"/>
      <c r="D47" s="2"/>
      <c r="E47" s="2"/>
      <c r="F47" s="2"/>
      <c r="G47" s="2"/>
    </row>
    <row r="48" spans="1:9" ht="15.75" customHeight="1" x14ac:dyDescent="0.25">
      <c r="B48" s="8"/>
      <c r="C48" s="8"/>
      <c r="D48" s="8"/>
      <c r="E48" s="8"/>
      <c r="F48" s="8"/>
      <c r="G48" s="8"/>
    </row>
    <row r="49" spans="2:9" ht="15.75" customHeight="1" x14ac:dyDescent="0.25">
      <c r="E49" s="2"/>
      <c r="F49" s="2"/>
    </row>
    <row r="50" spans="2:9" ht="15.75" customHeight="1" x14ac:dyDescent="0.25">
      <c r="B50" s="2"/>
      <c r="C50" s="2"/>
      <c r="D50" s="2"/>
      <c r="E50" s="2"/>
      <c r="F50" s="2"/>
      <c r="G50" s="2"/>
      <c r="H50" s="2"/>
      <c r="I50" s="2"/>
    </row>
    <row r="51" spans="2:9" ht="15.75" customHeight="1" x14ac:dyDescent="0.2"/>
    <row r="52" spans="2:9" ht="15.75" customHeight="1" x14ac:dyDescent="0.2"/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8.25" customWidth="1"/>
    <col min="2" max="4" width="12.75" customWidth="1"/>
    <col min="5" max="5" width="13.5" customWidth="1"/>
    <col min="6" max="7" width="12.75" customWidth="1"/>
    <col min="8" max="9" width="11.125" customWidth="1"/>
    <col min="10" max="29" width="7.62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1"/>
    </row>
    <row r="3" spans="1:9" x14ac:dyDescent="0.25">
      <c r="A3" s="3" t="s">
        <v>4</v>
      </c>
    </row>
    <row r="4" spans="1:9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9" x14ac:dyDescent="0.25">
      <c r="A5" s="4" t="s">
        <v>14</v>
      </c>
      <c r="B5" s="2">
        <v>2623615416</v>
      </c>
      <c r="C5" s="2">
        <v>2395782610</v>
      </c>
      <c r="D5" s="2">
        <v>2334384001</v>
      </c>
      <c r="E5" s="2">
        <v>2029007454</v>
      </c>
      <c r="F5" s="2">
        <v>2005184987</v>
      </c>
      <c r="G5" s="2">
        <v>3001195559</v>
      </c>
      <c r="H5" s="2">
        <v>4050914298</v>
      </c>
      <c r="I5" s="2">
        <v>4324531522</v>
      </c>
    </row>
    <row r="6" spans="1:9" x14ac:dyDescent="0.25">
      <c r="A6" s="3" t="s">
        <v>15</v>
      </c>
      <c r="B6" s="2">
        <v>2113551486</v>
      </c>
      <c r="C6" s="2">
        <v>1929142051</v>
      </c>
      <c r="D6" s="2">
        <v>1880133607</v>
      </c>
      <c r="E6" s="2">
        <v>1632998934</v>
      </c>
      <c r="F6" s="2">
        <v>1630537415</v>
      </c>
      <c r="G6" s="2">
        <v>2553849138</v>
      </c>
      <c r="H6" s="2">
        <v>3441942189</v>
      </c>
      <c r="I6" s="2">
        <v>3949186470</v>
      </c>
    </row>
    <row r="7" spans="1:9" x14ac:dyDescent="0.25">
      <c r="A7" s="4" t="s">
        <v>16</v>
      </c>
      <c r="B7" s="8">
        <f t="shared" ref="B7:I7" si="0">B5-B6</f>
        <v>510063930</v>
      </c>
      <c r="C7" s="8">
        <f t="shared" si="0"/>
        <v>466640559</v>
      </c>
      <c r="D7" s="8">
        <f t="shared" si="0"/>
        <v>454250394</v>
      </c>
      <c r="E7" s="8">
        <f t="shared" si="0"/>
        <v>396008520</v>
      </c>
      <c r="F7" s="8">
        <f t="shared" si="0"/>
        <v>374647572</v>
      </c>
      <c r="G7" s="8">
        <f t="shared" si="0"/>
        <v>447346421</v>
      </c>
      <c r="H7" s="8">
        <f t="shared" si="0"/>
        <v>608972109</v>
      </c>
      <c r="I7" s="8">
        <f t="shared" si="0"/>
        <v>375345052</v>
      </c>
    </row>
    <row r="8" spans="1:9" x14ac:dyDescent="0.25">
      <c r="A8" s="10"/>
      <c r="B8" s="8"/>
      <c r="C8" s="8"/>
      <c r="D8" s="8"/>
      <c r="E8" s="8"/>
      <c r="F8" s="9"/>
      <c r="G8" s="8"/>
      <c r="H8" s="9"/>
    </row>
    <row r="9" spans="1:9" x14ac:dyDescent="0.25">
      <c r="A9" s="4" t="s">
        <v>23</v>
      </c>
      <c r="B9" s="8">
        <f t="shared" ref="B9:I9" si="1">SUM(B10:B11)</f>
        <v>51475090</v>
      </c>
      <c r="C9" s="8">
        <f t="shared" si="1"/>
        <v>64653088</v>
      </c>
      <c r="D9" s="8">
        <f t="shared" si="1"/>
        <v>136713941</v>
      </c>
      <c r="E9" s="8">
        <f t="shared" si="1"/>
        <v>98082477</v>
      </c>
      <c r="F9" s="8">
        <f t="shared" si="1"/>
        <v>144703935</v>
      </c>
      <c r="G9" s="8">
        <f t="shared" si="1"/>
        <v>189789330</v>
      </c>
      <c r="H9" s="8">
        <f t="shared" si="1"/>
        <v>232882728</v>
      </c>
      <c r="I9" s="8">
        <f t="shared" si="1"/>
        <v>227901790</v>
      </c>
    </row>
    <row r="10" spans="1:9" x14ac:dyDescent="0.25">
      <c r="A10" s="9" t="s">
        <v>27</v>
      </c>
      <c r="B10" s="2">
        <v>51146685</v>
      </c>
      <c r="C10" s="2">
        <v>63961420</v>
      </c>
      <c r="D10" s="2">
        <v>134769555</v>
      </c>
      <c r="E10" s="2">
        <v>97485107</v>
      </c>
      <c r="F10" s="2">
        <v>143502608</v>
      </c>
      <c r="G10" s="2">
        <v>185719194</v>
      </c>
      <c r="H10" s="2">
        <v>226488125</v>
      </c>
      <c r="I10" s="2">
        <v>220692515</v>
      </c>
    </row>
    <row r="11" spans="1:9" x14ac:dyDescent="0.25">
      <c r="A11" s="9" t="s">
        <v>29</v>
      </c>
      <c r="B11" s="2">
        <v>328405</v>
      </c>
      <c r="C11" s="2">
        <v>691668</v>
      </c>
      <c r="D11" s="2">
        <v>1944386</v>
      </c>
      <c r="E11" s="2">
        <v>597370</v>
      </c>
      <c r="F11" s="2">
        <v>1201327</v>
      </c>
      <c r="G11" s="2">
        <v>4070136</v>
      </c>
      <c r="H11" s="2">
        <v>6394603</v>
      </c>
      <c r="I11" s="2">
        <v>7209275</v>
      </c>
    </row>
    <row r="12" spans="1:9" x14ac:dyDescent="0.25">
      <c r="A12" s="9" t="s">
        <v>31</v>
      </c>
      <c r="B12" s="2">
        <v>7585365</v>
      </c>
      <c r="C12" s="2">
        <v>35436631</v>
      </c>
      <c r="D12" s="2">
        <v>168088956</v>
      </c>
      <c r="E12" s="2">
        <v>275534203</v>
      </c>
      <c r="F12" s="2">
        <v>196135347</v>
      </c>
      <c r="G12" s="2">
        <v>135956483</v>
      </c>
      <c r="H12" s="2">
        <v>85155064</v>
      </c>
      <c r="I12" s="2">
        <v>79937673</v>
      </c>
    </row>
    <row r="13" spans="1:9" x14ac:dyDescent="0.25">
      <c r="A13" s="9"/>
      <c r="B13" s="2"/>
      <c r="C13" s="2"/>
      <c r="D13" s="2"/>
      <c r="E13" s="2"/>
      <c r="F13" s="2"/>
      <c r="G13" s="2"/>
      <c r="H13" s="2"/>
    </row>
    <row r="14" spans="1:9" x14ac:dyDescent="0.25">
      <c r="A14" s="4" t="s">
        <v>33</v>
      </c>
      <c r="B14" s="8">
        <f t="shared" ref="B14:I14" si="2">B7-B9+B12</f>
        <v>466174205</v>
      </c>
      <c r="C14" s="8">
        <f t="shared" si="2"/>
        <v>437424102</v>
      </c>
      <c r="D14" s="8">
        <f t="shared" si="2"/>
        <v>485625409</v>
      </c>
      <c r="E14" s="8">
        <f t="shared" si="2"/>
        <v>573460246</v>
      </c>
      <c r="F14" s="8">
        <f t="shared" si="2"/>
        <v>426078984</v>
      </c>
      <c r="G14" s="8">
        <f t="shared" si="2"/>
        <v>393513574</v>
      </c>
      <c r="H14" s="8">
        <f t="shared" si="2"/>
        <v>461244445</v>
      </c>
      <c r="I14" s="8">
        <f t="shared" si="2"/>
        <v>227380935</v>
      </c>
    </row>
    <row r="15" spans="1:9" x14ac:dyDescent="0.25">
      <c r="A15" s="11" t="s">
        <v>37</v>
      </c>
      <c r="B15" s="8"/>
      <c r="C15" s="8"/>
      <c r="D15" s="8"/>
      <c r="E15" s="8"/>
      <c r="F15" s="8"/>
      <c r="G15" s="8"/>
      <c r="H15" s="8"/>
    </row>
    <row r="16" spans="1:9" x14ac:dyDescent="0.25">
      <c r="A16" s="9" t="s">
        <v>48</v>
      </c>
      <c r="B16" s="2">
        <v>198521080</v>
      </c>
      <c r="C16" s="2">
        <v>113601534</v>
      </c>
      <c r="D16" s="2">
        <v>50911440</v>
      </c>
      <c r="E16" s="2">
        <v>28158251</v>
      </c>
      <c r="F16" s="2">
        <v>32940067</v>
      </c>
      <c r="G16" s="2">
        <v>56569312</v>
      </c>
      <c r="H16" s="2">
        <v>87708897</v>
      </c>
      <c r="I16" s="2">
        <v>99388219</v>
      </c>
    </row>
    <row r="17" spans="1:29" x14ac:dyDescent="0.25">
      <c r="A17" s="9"/>
      <c r="B17" s="2"/>
      <c r="C17" s="2"/>
      <c r="D17" s="2"/>
      <c r="E17" s="2"/>
      <c r="F17" s="2"/>
      <c r="G17" s="2"/>
      <c r="H17" s="2"/>
    </row>
    <row r="18" spans="1:29" x14ac:dyDescent="0.25">
      <c r="A18" s="4" t="s">
        <v>49</v>
      </c>
      <c r="B18" s="8">
        <f t="shared" ref="B18:I18" si="3">B14-B16</f>
        <v>267653125</v>
      </c>
      <c r="C18" s="8">
        <f t="shared" si="3"/>
        <v>323822568</v>
      </c>
      <c r="D18" s="8">
        <f t="shared" si="3"/>
        <v>434713969</v>
      </c>
      <c r="E18" s="8">
        <f t="shared" si="3"/>
        <v>545301995</v>
      </c>
      <c r="F18" s="8">
        <f t="shared" si="3"/>
        <v>393138917</v>
      </c>
      <c r="G18" s="8">
        <f t="shared" si="3"/>
        <v>336944262</v>
      </c>
      <c r="H18" s="8">
        <f t="shared" si="3"/>
        <v>373535548</v>
      </c>
      <c r="I18" s="8">
        <f t="shared" si="3"/>
        <v>127992716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9" t="s">
        <v>50</v>
      </c>
      <c r="B19" s="2">
        <v>12745387</v>
      </c>
      <c r="C19" s="2">
        <v>15420122</v>
      </c>
      <c r="D19" s="2">
        <v>20700665</v>
      </c>
      <c r="E19" s="2">
        <v>26109619</v>
      </c>
      <c r="F19" s="2">
        <v>18720901</v>
      </c>
      <c r="G19" s="2">
        <v>16044965</v>
      </c>
      <c r="H19" s="2">
        <v>17787407</v>
      </c>
      <c r="I19" s="2">
        <v>6094891</v>
      </c>
    </row>
    <row r="20" spans="1:29" x14ac:dyDescent="0.25">
      <c r="A20" s="4" t="s">
        <v>51</v>
      </c>
      <c r="B20" s="8">
        <f t="shared" ref="B20:I20" si="4">B18-B19</f>
        <v>254907738</v>
      </c>
      <c r="C20" s="8">
        <f t="shared" si="4"/>
        <v>308402446</v>
      </c>
      <c r="D20" s="8">
        <f t="shared" si="4"/>
        <v>414013304</v>
      </c>
      <c r="E20" s="8">
        <f t="shared" si="4"/>
        <v>519192376</v>
      </c>
      <c r="F20" s="8">
        <f t="shared" si="4"/>
        <v>374418016</v>
      </c>
      <c r="G20" s="8">
        <f t="shared" si="4"/>
        <v>320899297</v>
      </c>
      <c r="H20" s="8">
        <f t="shared" si="4"/>
        <v>355748141</v>
      </c>
      <c r="I20" s="8">
        <f t="shared" si="4"/>
        <v>121897825</v>
      </c>
    </row>
    <row r="21" spans="1:29" ht="15.75" customHeight="1" x14ac:dyDescent="0.25">
      <c r="A21" s="12"/>
      <c r="B21" s="2"/>
      <c r="C21" s="2"/>
      <c r="D21" s="2"/>
      <c r="E21" s="2"/>
      <c r="F21" s="2"/>
      <c r="G21" s="2"/>
      <c r="H21" s="9"/>
    </row>
    <row r="22" spans="1:29" ht="15.75" customHeight="1" x14ac:dyDescent="0.25">
      <c r="A22" s="13" t="s">
        <v>52</v>
      </c>
      <c r="B22" s="8">
        <f t="shared" ref="B22:I22" si="5">SUM(B23:B24)</f>
        <v>49407176</v>
      </c>
      <c r="C22" s="8">
        <f t="shared" si="5"/>
        <v>56577224</v>
      </c>
      <c r="D22" s="8">
        <f t="shared" si="5"/>
        <v>96538319</v>
      </c>
      <c r="E22" s="8">
        <f t="shared" si="5"/>
        <v>106261734</v>
      </c>
      <c r="F22" s="8">
        <f t="shared" si="5"/>
        <v>79942717</v>
      </c>
      <c r="G22" s="8">
        <f t="shared" si="5"/>
        <v>59566069</v>
      </c>
      <c r="H22" s="8">
        <f t="shared" si="5"/>
        <v>53142895</v>
      </c>
      <c r="I22" s="8">
        <f t="shared" si="5"/>
        <v>27550152</v>
      </c>
    </row>
    <row r="23" spans="1:29" ht="15.75" customHeight="1" x14ac:dyDescent="0.25">
      <c r="A23" s="9" t="s">
        <v>53</v>
      </c>
      <c r="B23" s="2">
        <v>40719480</v>
      </c>
      <c r="C23" s="2">
        <v>50920337</v>
      </c>
      <c r="D23" s="2">
        <v>92695210</v>
      </c>
      <c r="E23" s="2">
        <v>103865080</v>
      </c>
      <c r="F23" s="2">
        <v>44378383</v>
      </c>
      <c r="G23" s="2">
        <v>12707554</v>
      </c>
      <c r="H23" s="2">
        <v>31721291</v>
      </c>
      <c r="I23" s="2">
        <v>17787989</v>
      </c>
    </row>
    <row r="24" spans="1:29" ht="15.75" customHeight="1" x14ac:dyDescent="0.25">
      <c r="A24" s="9" t="s">
        <v>54</v>
      </c>
      <c r="B24" s="2">
        <v>8687696</v>
      </c>
      <c r="C24" s="2">
        <v>5656887</v>
      </c>
      <c r="D24" s="2">
        <v>3843109</v>
      </c>
      <c r="E24" s="2">
        <v>2396654</v>
      </c>
      <c r="F24" s="2">
        <v>35564334</v>
      </c>
      <c r="G24" s="2">
        <v>46858515</v>
      </c>
      <c r="H24" s="2">
        <v>21421604</v>
      </c>
      <c r="I24" s="2">
        <v>9762163</v>
      </c>
    </row>
    <row r="25" spans="1:29" ht="15.75" customHeight="1" x14ac:dyDescent="0.25">
      <c r="A25" s="4" t="s">
        <v>55</v>
      </c>
      <c r="B25" s="8">
        <f t="shared" ref="B25:I25" si="6">B20-B22</f>
        <v>205500562</v>
      </c>
      <c r="C25" s="8">
        <f t="shared" si="6"/>
        <v>251825222</v>
      </c>
      <c r="D25" s="8">
        <f t="shared" si="6"/>
        <v>317474985</v>
      </c>
      <c r="E25" s="8">
        <f t="shared" si="6"/>
        <v>412930642</v>
      </c>
      <c r="F25" s="8">
        <f t="shared" si="6"/>
        <v>294475299</v>
      </c>
      <c r="G25" s="8">
        <f t="shared" si="6"/>
        <v>261333228</v>
      </c>
      <c r="H25" s="8">
        <f t="shared" si="6"/>
        <v>302605246</v>
      </c>
      <c r="I25" s="8">
        <f t="shared" si="6"/>
        <v>94347673</v>
      </c>
    </row>
    <row r="26" spans="1:29" ht="15.75" customHeight="1" x14ac:dyDescent="0.25">
      <c r="A26" s="1"/>
      <c r="B26" s="1"/>
      <c r="C26" s="1"/>
      <c r="D26" s="8"/>
      <c r="E26" s="8"/>
      <c r="F26" s="8"/>
      <c r="G26" s="8"/>
      <c r="H26" s="9"/>
    </row>
    <row r="27" spans="1:29" ht="15.75" customHeight="1" x14ac:dyDescent="0.25">
      <c r="A27" s="4" t="s">
        <v>56</v>
      </c>
      <c r="B27" s="14">
        <f>B25/('1'!B37/10)</f>
        <v>4.8627676762896357</v>
      </c>
      <c r="C27" s="14">
        <f>C25/('1'!C37/10)</f>
        <v>3.972633254456539</v>
      </c>
      <c r="D27" s="14">
        <f>D25/('1'!D37/10)</f>
        <v>3.2564876910452356</v>
      </c>
      <c r="E27" s="14">
        <f>E25/('1'!E37/10)</f>
        <v>4.2356204944096829</v>
      </c>
      <c r="F27" s="14">
        <f>F25/('1'!F37/10)</f>
        <v>3.0205692789004002</v>
      </c>
      <c r="G27" s="14">
        <f>G25/('1'!G37/10)</f>
        <v>2.6806157349471742</v>
      </c>
      <c r="H27" s="14">
        <f>H25/('1'!H37/10)</f>
        <v>3.1039619037850037</v>
      </c>
      <c r="I27" s="14">
        <f>I25/('1'!I37/10)</f>
        <v>0.9677676992512052</v>
      </c>
    </row>
    <row r="28" spans="1:29" ht="15.75" customHeight="1" x14ac:dyDescent="0.25">
      <c r="A28" s="11" t="s">
        <v>95</v>
      </c>
      <c r="B28" s="2">
        <f>'1'!B37/10</f>
        <v>42260000</v>
      </c>
      <c r="C28" s="2">
        <f>'1'!C37/10</f>
        <v>63390000</v>
      </c>
      <c r="D28" s="2">
        <f>'1'!D37/10</f>
        <v>97490000</v>
      </c>
      <c r="E28" s="2">
        <f>'1'!E37/10</f>
        <v>97490000</v>
      </c>
      <c r="F28" s="2">
        <f>'1'!F37/10</f>
        <v>97490000</v>
      </c>
      <c r="G28" s="2">
        <f>'1'!G37/10</f>
        <v>97490000</v>
      </c>
      <c r="H28" s="2">
        <f>'1'!H37/10</f>
        <v>97490000</v>
      </c>
      <c r="I28" s="2">
        <f>'1'!I37/10</f>
        <v>97490000</v>
      </c>
    </row>
    <row r="29" spans="1:29" ht="15.75" customHeight="1" x14ac:dyDescent="0.25">
      <c r="B29" s="9"/>
      <c r="C29" s="9"/>
      <c r="D29" s="9"/>
      <c r="E29" s="9"/>
      <c r="F29" s="9"/>
      <c r="G29" s="9"/>
      <c r="H29" s="9"/>
    </row>
    <row r="30" spans="1:29" ht="15.75" customHeight="1" x14ac:dyDescent="0.2"/>
    <row r="31" spans="1:29" ht="15.75" customHeight="1" x14ac:dyDescent="0.2"/>
    <row r="32" spans="1:2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2" ht="15.75" customHeight="1" x14ac:dyDescent="0.25">
      <c r="A49" s="9"/>
      <c r="B49" s="9"/>
    </row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1" sqref="B21"/>
    </sheetView>
  </sheetViews>
  <sheetFormatPr defaultColWidth="12.625" defaultRowHeight="15" customHeight="1" x14ac:dyDescent="0.2"/>
  <cols>
    <col min="1" max="1" width="38.75" customWidth="1"/>
    <col min="2" max="3" width="12.75" customWidth="1"/>
    <col min="4" max="4" width="12.625" customWidth="1"/>
    <col min="5" max="7" width="12.75" customWidth="1"/>
    <col min="8" max="9" width="11.875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2</v>
      </c>
      <c r="B2" s="1"/>
      <c r="H2" s="2"/>
    </row>
    <row r="3" spans="1:9" x14ac:dyDescent="0.25">
      <c r="A3" s="3" t="s">
        <v>4</v>
      </c>
    </row>
    <row r="4" spans="1:9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9" x14ac:dyDescent="0.25">
      <c r="A5" s="4" t="s">
        <v>5</v>
      </c>
    </row>
    <row r="6" spans="1:9" x14ac:dyDescent="0.25">
      <c r="A6" s="3" t="s">
        <v>6</v>
      </c>
      <c r="B6" s="2">
        <v>2576527462</v>
      </c>
      <c r="C6" s="2">
        <v>2806235399</v>
      </c>
      <c r="D6" s="2">
        <v>2721332803</v>
      </c>
      <c r="E6" s="2">
        <v>2031898631</v>
      </c>
      <c r="F6" s="2">
        <v>1942825115</v>
      </c>
      <c r="G6" s="2">
        <v>2433286964</v>
      </c>
      <c r="H6" s="2">
        <v>3721807843</v>
      </c>
      <c r="I6" s="2">
        <v>4491871317</v>
      </c>
    </row>
    <row r="7" spans="1:9" ht="15.75" x14ac:dyDescent="0.25">
      <c r="A7" s="5" t="s">
        <v>7</v>
      </c>
      <c r="B7" s="2">
        <v>-2016207047</v>
      </c>
      <c r="C7" s="2">
        <v>-1996998566</v>
      </c>
      <c r="D7" s="2">
        <v>-1730139162</v>
      </c>
      <c r="E7" s="2">
        <v>-1560976173</v>
      </c>
      <c r="F7" s="2">
        <v>-1730045526</v>
      </c>
      <c r="G7" s="2">
        <v>-2214420189</v>
      </c>
      <c r="H7" s="2">
        <v>-3137601337</v>
      </c>
      <c r="I7" s="2">
        <f>-3614106838-329202410</f>
        <v>-3943309248</v>
      </c>
    </row>
    <row r="8" spans="1:9" ht="15.75" x14ac:dyDescent="0.25">
      <c r="A8" s="5" t="s">
        <v>8</v>
      </c>
      <c r="B8" s="2"/>
      <c r="C8" s="2"/>
      <c r="D8" s="2"/>
      <c r="E8" s="2"/>
      <c r="F8" s="2"/>
      <c r="G8" s="2"/>
      <c r="H8" s="2">
        <v>78327602</v>
      </c>
      <c r="I8" s="2">
        <v>63926496</v>
      </c>
    </row>
    <row r="9" spans="1:9" x14ac:dyDescent="0.25">
      <c r="A9" s="3" t="s">
        <v>9</v>
      </c>
      <c r="B9" s="2">
        <v>-198521080</v>
      </c>
      <c r="C9" s="2">
        <v>-113601534</v>
      </c>
      <c r="D9" s="2">
        <v>-50911440</v>
      </c>
      <c r="E9" s="2">
        <v>-28158251</v>
      </c>
      <c r="F9" s="2">
        <v>-32940067</v>
      </c>
      <c r="G9" s="2">
        <v>-47464531</v>
      </c>
      <c r="H9" s="2">
        <v>-80245960</v>
      </c>
      <c r="I9" s="2">
        <v>-106851156</v>
      </c>
    </row>
    <row r="10" spans="1:9" x14ac:dyDescent="0.25">
      <c r="A10" s="3" t="s">
        <v>10</v>
      </c>
      <c r="B10" s="2">
        <v>53091902</v>
      </c>
      <c r="C10" s="2">
        <v>43506052</v>
      </c>
      <c r="D10" s="2">
        <v>62406980</v>
      </c>
      <c r="E10" s="2">
        <v>0</v>
      </c>
      <c r="F10" s="2">
        <v>0</v>
      </c>
      <c r="G10" s="2">
        <v>0</v>
      </c>
      <c r="H10" s="2">
        <v>0</v>
      </c>
    </row>
    <row r="11" spans="1:9" ht="15.75" x14ac:dyDescent="0.25">
      <c r="A11" s="5" t="s">
        <v>11</v>
      </c>
      <c r="B11" s="2">
        <v>10926490</v>
      </c>
      <c r="C11" s="2">
        <v>33790656</v>
      </c>
      <c r="D11" s="2">
        <v>163140641</v>
      </c>
      <c r="E11" s="2">
        <v>67411339</v>
      </c>
      <c r="F11" s="2">
        <v>44544615</v>
      </c>
      <c r="G11" s="2">
        <v>111913920</v>
      </c>
      <c r="H11" s="2">
        <v>0</v>
      </c>
    </row>
    <row r="12" spans="1:9" x14ac:dyDescent="0.25">
      <c r="A12" s="3" t="s">
        <v>12</v>
      </c>
      <c r="B12" s="2">
        <v>-19450000</v>
      </c>
      <c r="C12" s="2">
        <v>-20220000</v>
      </c>
      <c r="D12" s="2">
        <v>-63960000</v>
      </c>
      <c r="E12" s="2">
        <v>-99960995</v>
      </c>
      <c r="F12" s="2">
        <v>-48648000</v>
      </c>
      <c r="G12" s="2">
        <v>-16500000</v>
      </c>
      <c r="H12" s="2">
        <v>-16800794</v>
      </c>
      <c r="I12" s="2">
        <v>-25086781</v>
      </c>
    </row>
    <row r="13" spans="1:9" x14ac:dyDescent="0.25">
      <c r="A13" s="3" t="s">
        <v>13</v>
      </c>
      <c r="B13" s="2">
        <v>0</v>
      </c>
      <c r="C13" s="2">
        <v>0</v>
      </c>
      <c r="D13" s="2">
        <v>-23743287</v>
      </c>
      <c r="E13" s="2">
        <v>-48866175</v>
      </c>
      <c r="F13" s="2">
        <v>-26109619</v>
      </c>
      <c r="G13" s="2">
        <v>-18720901</v>
      </c>
      <c r="H13" s="2">
        <v>-16044966</v>
      </c>
      <c r="I13" s="2">
        <v>-17787407</v>
      </c>
    </row>
    <row r="14" spans="1:9" ht="15.75" x14ac:dyDescent="0.25">
      <c r="A14" s="6"/>
      <c r="B14" s="7">
        <f t="shared" ref="B14:G14" si="0">SUM(B6:B13)</f>
        <v>406367727</v>
      </c>
      <c r="C14" s="7">
        <f t="shared" si="0"/>
        <v>752712007</v>
      </c>
      <c r="D14" s="7">
        <f t="shared" si="0"/>
        <v>1078126535</v>
      </c>
      <c r="E14" s="7">
        <f t="shared" si="0"/>
        <v>361348376</v>
      </c>
      <c r="F14" s="7">
        <f t="shared" si="0"/>
        <v>149626518</v>
      </c>
      <c r="G14" s="7">
        <f t="shared" si="0"/>
        <v>248095263</v>
      </c>
      <c r="H14" s="7">
        <f>SUM(H6:H13)-1</f>
        <v>549442387</v>
      </c>
      <c r="I14" s="7">
        <f>SUM(I6:I13)</f>
        <v>462763221</v>
      </c>
    </row>
    <row r="15" spans="1:9" ht="15.75" x14ac:dyDescent="0.25">
      <c r="A15" s="6"/>
      <c r="C15" s="2"/>
      <c r="D15" s="2"/>
      <c r="E15" s="2"/>
    </row>
    <row r="16" spans="1:9" x14ac:dyDescent="0.25">
      <c r="A16" s="4" t="s">
        <v>17</v>
      </c>
    </row>
    <row r="17" spans="1:9" x14ac:dyDescent="0.25">
      <c r="A17" s="3" t="s">
        <v>18</v>
      </c>
      <c r="B17" s="2">
        <v>-36370280</v>
      </c>
      <c r="C17" s="2">
        <v>-8019604</v>
      </c>
      <c r="D17" s="2">
        <v>-92782066</v>
      </c>
      <c r="E17" s="2">
        <v>-34230256</v>
      </c>
      <c r="F17" s="2">
        <v>-665427582</v>
      </c>
      <c r="G17" s="2">
        <v>-50018545</v>
      </c>
      <c r="H17" s="2">
        <v>-54601186</v>
      </c>
      <c r="I17" s="2">
        <v>-105115683</v>
      </c>
    </row>
    <row r="18" spans="1:9" x14ac:dyDescent="0.25">
      <c r="A18" s="9" t="s">
        <v>19</v>
      </c>
      <c r="B18" s="2">
        <v>-1285473</v>
      </c>
      <c r="C18" s="2">
        <v>-6431844</v>
      </c>
      <c r="D18" s="2">
        <v>-41561171</v>
      </c>
      <c r="E18" s="2">
        <v>-772695376</v>
      </c>
      <c r="F18" s="2">
        <v>-1187819199</v>
      </c>
      <c r="G18" s="2">
        <v>-345110849</v>
      </c>
      <c r="H18" s="2">
        <v>-31180342</v>
      </c>
      <c r="I18" s="2">
        <v>-7009738</v>
      </c>
    </row>
    <row r="19" spans="1:9" x14ac:dyDescent="0.25">
      <c r="A19" s="9" t="s">
        <v>20</v>
      </c>
      <c r="B19" s="2">
        <v>0</v>
      </c>
      <c r="C19" s="2">
        <v>430800</v>
      </c>
      <c r="D19" s="2">
        <v>726880</v>
      </c>
      <c r="E19" s="2">
        <v>1233838</v>
      </c>
      <c r="F19" s="2">
        <v>1141615</v>
      </c>
      <c r="G19" s="2">
        <v>2037600</v>
      </c>
      <c r="H19" s="2">
        <v>1994000</v>
      </c>
      <c r="I19" s="2">
        <v>418902</v>
      </c>
    </row>
    <row r="20" spans="1:9" x14ac:dyDescent="0.25">
      <c r="A20" s="9" t="s">
        <v>21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2745714</v>
      </c>
      <c r="H20" s="2">
        <v>800000</v>
      </c>
    </row>
    <row r="21" spans="1:9" ht="15.75" customHeight="1" x14ac:dyDescent="0.25">
      <c r="A21" s="9" t="s">
        <v>22</v>
      </c>
      <c r="B21" s="2"/>
      <c r="C21" s="2"/>
      <c r="D21" s="2"/>
      <c r="E21" s="2"/>
      <c r="F21" s="2"/>
      <c r="G21" s="2"/>
      <c r="H21" s="2">
        <v>-108729644</v>
      </c>
      <c r="I21" s="2">
        <v>-68098782</v>
      </c>
    </row>
    <row r="22" spans="1:9" ht="15.75" customHeight="1" x14ac:dyDescent="0.25">
      <c r="A22" s="9" t="s">
        <v>24</v>
      </c>
      <c r="B22" s="2"/>
      <c r="C22" s="2"/>
      <c r="D22" s="2"/>
      <c r="E22" s="2"/>
      <c r="F22" s="2"/>
      <c r="G22" s="2"/>
      <c r="H22" s="2"/>
      <c r="I22" s="2">
        <f>68072589</f>
        <v>68072589</v>
      </c>
    </row>
    <row r="23" spans="1:9" ht="15.75" customHeight="1" x14ac:dyDescent="0.25">
      <c r="A23" s="9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-10593924</v>
      </c>
      <c r="H23" s="2">
        <v>108755421</v>
      </c>
    </row>
    <row r="24" spans="1:9" ht="15.75" customHeight="1" x14ac:dyDescent="0.25">
      <c r="A24" s="9" t="s">
        <v>26</v>
      </c>
      <c r="B24" s="2">
        <v>-17991320</v>
      </c>
      <c r="C24" s="2">
        <v>6776800</v>
      </c>
      <c r="D24" s="2">
        <v>0</v>
      </c>
      <c r="E24" s="2">
        <v>157996648</v>
      </c>
      <c r="F24" s="2">
        <v>184811121</v>
      </c>
      <c r="G24" s="2">
        <v>42950355</v>
      </c>
      <c r="H24" s="2">
        <v>0</v>
      </c>
    </row>
    <row r="25" spans="1:9" ht="15.75" customHeight="1" x14ac:dyDescent="0.25">
      <c r="A25" s="9" t="s">
        <v>28</v>
      </c>
      <c r="B25" s="2"/>
      <c r="C25" s="2"/>
      <c r="D25" s="2"/>
      <c r="E25" s="2"/>
      <c r="F25" s="2"/>
      <c r="G25" s="2"/>
      <c r="H25" s="2">
        <v>873043</v>
      </c>
      <c r="I25" s="2">
        <v>862998</v>
      </c>
    </row>
    <row r="26" spans="1:9" ht="15.75" customHeight="1" x14ac:dyDescent="0.25">
      <c r="A26" s="9" t="s">
        <v>30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37372500</v>
      </c>
      <c r="H26" s="2">
        <v>0</v>
      </c>
    </row>
    <row r="27" spans="1:9" ht="15.75" customHeight="1" x14ac:dyDescent="0.25">
      <c r="A27" s="9" t="s">
        <v>32</v>
      </c>
      <c r="B27" s="2">
        <v>0</v>
      </c>
      <c r="C27" s="2">
        <v>0</v>
      </c>
      <c r="D27" s="2">
        <v>0</v>
      </c>
      <c r="E27" s="2">
        <v>0</v>
      </c>
      <c r="F27" s="2">
        <v>50800000</v>
      </c>
      <c r="G27" s="2">
        <v>0</v>
      </c>
      <c r="H27" s="2">
        <v>0</v>
      </c>
    </row>
    <row r="28" spans="1:9" ht="15.75" customHeight="1" x14ac:dyDescent="0.25">
      <c r="A28" s="1"/>
      <c r="B28" s="7">
        <f t="shared" ref="B28:I28" si="1">SUM(B17:B27)</f>
        <v>-55647073</v>
      </c>
      <c r="C28" s="7">
        <f t="shared" si="1"/>
        <v>-7243848</v>
      </c>
      <c r="D28" s="7">
        <f t="shared" si="1"/>
        <v>-133616357</v>
      </c>
      <c r="E28" s="7">
        <f t="shared" si="1"/>
        <v>-647695146</v>
      </c>
      <c r="F28" s="7">
        <f t="shared" si="1"/>
        <v>-1616494045</v>
      </c>
      <c r="G28" s="7">
        <f t="shared" si="1"/>
        <v>-320617149</v>
      </c>
      <c r="H28" s="7">
        <f t="shared" si="1"/>
        <v>-82088708</v>
      </c>
      <c r="I28" s="7">
        <f t="shared" si="1"/>
        <v>-110869714</v>
      </c>
    </row>
    <row r="29" spans="1:9" ht="15.75" customHeight="1" x14ac:dyDescent="0.2"/>
    <row r="30" spans="1:9" ht="15.75" customHeight="1" x14ac:dyDescent="0.25">
      <c r="A30" s="4" t="s">
        <v>34</v>
      </c>
    </row>
    <row r="31" spans="1:9" ht="15.75" customHeight="1" x14ac:dyDescent="0.25">
      <c r="A31" s="9" t="s">
        <v>35</v>
      </c>
      <c r="B31" s="2">
        <v>-118899540</v>
      </c>
      <c r="C31" s="2">
        <v>-166720753</v>
      </c>
      <c r="D31" s="2">
        <v>-76124156</v>
      </c>
      <c r="E31" s="2">
        <v>-96657501</v>
      </c>
      <c r="F31" s="2">
        <v>563671763</v>
      </c>
      <c r="G31" s="2">
        <v>-75983056</v>
      </c>
      <c r="H31" s="2">
        <v>14239491</v>
      </c>
      <c r="I31" s="2">
        <v>231382556</v>
      </c>
    </row>
    <row r="32" spans="1:9" ht="15.75" customHeight="1" x14ac:dyDescent="0.25">
      <c r="A32" s="9" t="s">
        <v>36</v>
      </c>
      <c r="B32" s="2"/>
      <c r="C32" s="2"/>
      <c r="D32" s="2"/>
      <c r="E32" s="2"/>
      <c r="F32" s="2"/>
      <c r="G32" s="2"/>
      <c r="H32" s="2">
        <v>-238590887</v>
      </c>
      <c r="I32" s="2">
        <v>-224962164</v>
      </c>
    </row>
    <row r="33" spans="1:9" ht="15.75" customHeight="1" x14ac:dyDescent="0.25">
      <c r="A33" s="9" t="s">
        <v>38</v>
      </c>
      <c r="B33" s="2">
        <v>-33181291</v>
      </c>
      <c r="C33" s="2">
        <v>-501126018</v>
      </c>
      <c r="D33" s="2">
        <v>-433186050</v>
      </c>
      <c r="E33" s="2">
        <v>695127473</v>
      </c>
      <c r="F33" s="2">
        <v>-336392969</v>
      </c>
      <c r="G33" s="2">
        <v>-217626531</v>
      </c>
      <c r="H33" s="2">
        <v>2945779304</v>
      </c>
      <c r="I33" s="2">
        <v>3574556327</v>
      </c>
    </row>
    <row r="34" spans="1:9" ht="15.75" customHeight="1" x14ac:dyDescent="0.25">
      <c r="A34" s="9" t="s">
        <v>39</v>
      </c>
      <c r="B34" s="2">
        <v>0</v>
      </c>
      <c r="C34" s="2">
        <v>0</v>
      </c>
      <c r="D34" s="2">
        <v>0</v>
      </c>
      <c r="E34" s="2">
        <v>-241982775</v>
      </c>
      <c r="F34" s="2">
        <v>-81400</v>
      </c>
      <c r="G34" s="2">
        <v>-223691509</v>
      </c>
      <c r="H34" s="2">
        <v>-145967454</v>
      </c>
      <c r="I34" s="2">
        <v>-165590667</v>
      </c>
    </row>
    <row r="35" spans="1:9" ht="15.75" customHeight="1" x14ac:dyDescent="0.25">
      <c r="A35" s="9" t="s">
        <v>40</v>
      </c>
      <c r="B35" s="2"/>
      <c r="C35" s="2"/>
      <c r="D35" s="2"/>
      <c r="E35" s="2"/>
      <c r="F35" s="2"/>
      <c r="G35" s="2"/>
      <c r="H35" s="2">
        <v>-3292810763</v>
      </c>
      <c r="I35" s="2">
        <v>-3637954490</v>
      </c>
    </row>
    <row r="36" spans="1:9" ht="15.75" customHeight="1" x14ac:dyDescent="0.25">
      <c r="A36" s="9" t="s">
        <v>41</v>
      </c>
      <c r="B36" s="2">
        <v>0</v>
      </c>
      <c r="C36" s="2">
        <v>0</v>
      </c>
      <c r="D36" s="2">
        <v>341000000</v>
      </c>
      <c r="E36" s="2">
        <v>0</v>
      </c>
      <c r="F36" s="2">
        <v>0</v>
      </c>
      <c r="G36" s="2">
        <v>0</v>
      </c>
      <c r="H36" s="2">
        <v>0</v>
      </c>
    </row>
    <row r="37" spans="1:9" ht="15.75" customHeight="1" x14ac:dyDescent="0.25">
      <c r="A37" s="9" t="s">
        <v>42</v>
      </c>
      <c r="B37" s="2">
        <v>0</v>
      </c>
      <c r="C37" s="2">
        <v>0</v>
      </c>
      <c r="D37" s="2">
        <v>920700000</v>
      </c>
      <c r="E37" s="2">
        <v>0</v>
      </c>
      <c r="F37" s="2">
        <v>0</v>
      </c>
      <c r="G37" s="2">
        <v>0</v>
      </c>
      <c r="H37" s="2">
        <v>0</v>
      </c>
    </row>
    <row r="38" spans="1:9" ht="15.75" customHeight="1" x14ac:dyDescent="0.25">
      <c r="A38" s="9" t="s">
        <v>43</v>
      </c>
      <c r="B38" s="2"/>
      <c r="C38" s="2"/>
      <c r="D38" s="2"/>
      <c r="E38" s="2"/>
      <c r="F38" s="2"/>
      <c r="G38" s="2"/>
      <c r="H38" s="2">
        <v>-29600</v>
      </c>
    </row>
    <row r="39" spans="1:9" ht="15.75" customHeight="1" x14ac:dyDescent="0.25">
      <c r="A39" s="9" t="s">
        <v>44</v>
      </c>
      <c r="B39" s="2">
        <v>141472368</v>
      </c>
      <c r="C39" s="2">
        <v>36066724</v>
      </c>
      <c r="D39" s="2">
        <v>49663581</v>
      </c>
      <c r="E39" s="2">
        <v>-1950271</v>
      </c>
      <c r="F39" s="2">
        <v>313781250</v>
      </c>
      <c r="G39" s="2">
        <v>0</v>
      </c>
      <c r="H39" s="2">
        <v>0</v>
      </c>
    </row>
    <row r="40" spans="1:9" ht="15.75" customHeight="1" x14ac:dyDescent="0.25">
      <c r="A40" s="9" t="s">
        <v>45</v>
      </c>
      <c r="B40" s="2">
        <v>-34104135</v>
      </c>
      <c r="C40" s="2">
        <v>0</v>
      </c>
      <c r="D40" s="2">
        <v>0</v>
      </c>
      <c r="E40" s="2">
        <v>-163823602</v>
      </c>
      <c r="F40" s="2">
        <v>0</v>
      </c>
      <c r="G40" s="2">
        <v>0</v>
      </c>
      <c r="H40" s="2">
        <v>0</v>
      </c>
    </row>
    <row r="41" spans="1:9" ht="15.75" customHeight="1" x14ac:dyDescent="0.25">
      <c r="A41" s="1"/>
      <c r="B41" s="7">
        <f t="shared" ref="B41:I41" si="2">SUM(B31:B40)</f>
        <v>-44712598</v>
      </c>
      <c r="C41" s="7">
        <f t="shared" si="2"/>
        <v>-631780047</v>
      </c>
      <c r="D41" s="7">
        <f t="shared" si="2"/>
        <v>802053375</v>
      </c>
      <c r="E41" s="7">
        <f t="shared" si="2"/>
        <v>190713324</v>
      </c>
      <c r="F41" s="7">
        <f t="shared" si="2"/>
        <v>540978644</v>
      </c>
      <c r="G41" s="7">
        <f t="shared" si="2"/>
        <v>-517301096</v>
      </c>
      <c r="H41" s="7">
        <f t="shared" si="2"/>
        <v>-717379909</v>
      </c>
      <c r="I41" s="7">
        <f t="shared" si="2"/>
        <v>-222568438</v>
      </c>
    </row>
    <row r="42" spans="1:9" ht="15.75" customHeight="1" x14ac:dyDescent="0.25">
      <c r="B42" s="2"/>
    </row>
    <row r="43" spans="1:9" ht="15.75" customHeight="1" x14ac:dyDescent="0.25">
      <c r="A43" s="1" t="s">
        <v>46</v>
      </c>
      <c r="B43" s="8">
        <f t="shared" ref="B43:I43" si="3">B14+B28+B41</f>
        <v>306008056</v>
      </c>
      <c r="C43" s="8">
        <f t="shared" si="3"/>
        <v>113688112</v>
      </c>
      <c r="D43" s="8">
        <f t="shared" si="3"/>
        <v>1746563553</v>
      </c>
      <c r="E43" s="8">
        <f t="shared" si="3"/>
        <v>-95633446</v>
      </c>
      <c r="F43" s="8">
        <f t="shared" si="3"/>
        <v>-925888883</v>
      </c>
      <c r="G43" s="8">
        <f t="shared" si="3"/>
        <v>-589822982</v>
      </c>
      <c r="H43" s="8">
        <f t="shared" si="3"/>
        <v>-250026230</v>
      </c>
      <c r="I43" s="8">
        <f t="shared" si="3"/>
        <v>129325069</v>
      </c>
    </row>
    <row r="44" spans="1:9" ht="15.75" customHeight="1" x14ac:dyDescent="0.25">
      <c r="A44" s="11" t="s">
        <v>47</v>
      </c>
      <c r="B44" s="2">
        <v>22621237</v>
      </c>
      <c r="C44" s="2">
        <v>328629294</v>
      </c>
      <c r="D44" s="2">
        <v>437793616</v>
      </c>
      <c r="E44" s="2">
        <v>2190971599</v>
      </c>
      <c r="F44" s="2">
        <v>2094338153</v>
      </c>
      <c r="G44" s="2">
        <v>906210835</v>
      </c>
      <c r="H44" s="2">
        <v>346387853</v>
      </c>
      <c r="I44" s="2">
        <v>106272935</v>
      </c>
    </row>
    <row r="45" spans="1:9" ht="15.75" customHeight="1" x14ac:dyDescent="0.25">
      <c r="A45" s="11" t="s">
        <v>58</v>
      </c>
      <c r="B45" s="2"/>
      <c r="C45" s="2"/>
      <c r="D45" s="2"/>
      <c r="E45" s="2"/>
      <c r="F45" s="2"/>
      <c r="G45" s="2"/>
      <c r="H45" s="2">
        <v>9911311</v>
      </c>
      <c r="I45" s="2">
        <v>583926</v>
      </c>
    </row>
    <row r="46" spans="1:9" ht="15.75" customHeight="1" x14ac:dyDescent="0.25">
      <c r="A46" s="4" t="s">
        <v>60</v>
      </c>
      <c r="B46" s="8">
        <f t="shared" ref="B46:G46" si="4">B43+B44</f>
        <v>328629293</v>
      </c>
      <c r="C46" s="8">
        <f t="shared" si="4"/>
        <v>442317406</v>
      </c>
      <c r="D46" s="8">
        <f t="shared" si="4"/>
        <v>2184357169</v>
      </c>
      <c r="E46" s="8">
        <f t="shared" si="4"/>
        <v>2095338153</v>
      </c>
      <c r="F46" s="8">
        <f t="shared" si="4"/>
        <v>1168449270</v>
      </c>
      <c r="G46" s="8">
        <f t="shared" si="4"/>
        <v>316387853</v>
      </c>
      <c r="H46" s="8">
        <f>SUM(H43:H45)+1</f>
        <v>106272935</v>
      </c>
      <c r="I46" s="8">
        <f>SUM(I43:I45)</f>
        <v>236181930</v>
      </c>
    </row>
    <row r="47" spans="1:9" ht="15.75" customHeight="1" x14ac:dyDescent="0.2"/>
    <row r="48" spans="1:9" ht="15.75" customHeight="1" x14ac:dyDescent="0.25">
      <c r="A48" s="4" t="s">
        <v>63</v>
      </c>
      <c r="B48" s="16">
        <f>B14/('1'!B37/10)</f>
        <v>9.6158951017510645</v>
      </c>
      <c r="C48" s="16">
        <f>C14/('1'!C37/10)</f>
        <v>11.874302050796656</v>
      </c>
      <c r="D48" s="16">
        <f>D14/('1'!D37/10)</f>
        <v>11.058842291517079</v>
      </c>
      <c r="E48" s="16">
        <f>E14/('1'!E37/10)</f>
        <v>3.7065173453687557</v>
      </c>
      <c r="F48" s="16">
        <f>F14/('1'!F37/10)</f>
        <v>1.5347883680377474</v>
      </c>
      <c r="G48" s="16">
        <f>G14/('1'!G37/10)</f>
        <v>2.5448278079803055</v>
      </c>
      <c r="H48" s="16">
        <f>H14/('1'!H37/10)</f>
        <v>5.6358845727766953</v>
      </c>
      <c r="I48" s="16">
        <f>I14/('1'!I37/10)</f>
        <v>4.746776295004616</v>
      </c>
    </row>
    <row r="49" spans="1:9" ht="15.75" customHeight="1" x14ac:dyDescent="0.25">
      <c r="A49" s="4" t="s">
        <v>68</v>
      </c>
      <c r="B49" s="2">
        <f>'1'!B37/10</f>
        <v>42260000</v>
      </c>
      <c r="C49" s="2">
        <f>'1'!C37/10</f>
        <v>63390000</v>
      </c>
      <c r="D49" s="2">
        <f>'1'!D37/10</f>
        <v>97490000</v>
      </c>
      <c r="E49" s="2">
        <f>'1'!E37/10</f>
        <v>97490000</v>
      </c>
      <c r="F49" s="2">
        <f>'1'!F37/10</f>
        <v>97490000</v>
      </c>
      <c r="G49" s="2">
        <f>'1'!G37/10</f>
        <v>97490000</v>
      </c>
      <c r="H49" s="2">
        <f>'1'!H37/10</f>
        <v>97490000</v>
      </c>
      <c r="I49" s="2">
        <f>'1'!I37/10</f>
        <v>97490000</v>
      </c>
    </row>
    <row r="50" spans="1:9" ht="15.75" customHeight="1" x14ac:dyDescent="0.25">
      <c r="A50" s="1"/>
    </row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9" x14ac:dyDescent="0.25">
      <c r="A1" s="1" t="s">
        <v>0</v>
      </c>
    </row>
    <row r="2" spans="1:9" x14ac:dyDescent="0.25">
      <c r="A2" s="1" t="s">
        <v>84</v>
      </c>
      <c r="B2" s="1"/>
    </row>
    <row r="3" spans="1:9" x14ac:dyDescent="0.25">
      <c r="A3" s="3" t="s">
        <v>4</v>
      </c>
    </row>
    <row r="4" spans="1:9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9" x14ac:dyDescent="0.25">
      <c r="A5" s="3" t="s">
        <v>85</v>
      </c>
      <c r="B5" s="19">
        <f>'2'!B25/'1'!B19</f>
        <v>6.1916200166559063E-2</v>
      </c>
      <c r="C5" s="19">
        <f>'2'!C25/'1'!C19</f>
        <v>6.5501824755417395E-2</v>
      </c>
      <c r="D5" s="19">
        <f>'2'!D25/'1'!D19</f>
        <v>6.4023884958257768E-2</v>
      </c>
      <c r="E5" s="19">
        <f>'2'!E25/'1'!E19</f>
        <v>7.2212789521530721E-2</v>
      </c>
      <c r="F5" s="19">
        <f>'2'!F25/'1'!F19</f>
        <v>4.833759479281205E-2</v>
      </c>
      <c r="G5" s="19">
        <f>'2'!G25/'1'!G19</f>
        <v>3.6928541534911735E-2</v>
      </c>
      <c r="H5" s="19">
        <f>'2'!H25/'1'!H19</f>
        <v>4.5015488743708233E-2</v>
      </c>
      <c r="I5" s="19">
        <f>'2'!I25/'1'!I19</f>
        <v>1.4362475712184348E-2</v>
      </c>
    </row>
    <row r="6" spans="1:9" x14ac:dyDescent="0.25">
      <c r="A6" s="3" t="s">
        <v>89</v>
      </c>
      <c r="B6" s="19">
        <f>'2'!B25/'1'!B36</f>
        <v>0.10195396699196012</v>
      </c>
      <c r="C6" s="19">
        <f>'2'!C25/'1'!C36</f>
        <v>0.11117220501366985</v>
      </c>
      <c r="D6" s="19">
        <f>'2'!D25/'1'!D36</f>
        <v>8.2605648912403726E-2</v>
      </c>
      <c r="E6" s="19">
        <f>'2'!E25/'1'!E36</f>
        <v>0.10144642713964341</v>
      </c>
      <c r="F6" s="19">
        <f>'2'!F25/'1'!F36</f>
        <v>7.2533950875692144E-2</v>
      </c>
      <c r="G6" s="19">
        <f>'2'!G25/'1'!G36</f>
        <v>6.3843324205590149E-2</v>
      </c>
      <c r="H6" s="19">
        <f>'2'!H25/'1'!H36</f>
        <v>7.114768067340739E-2</v>
      </c>
      <c r="I6" s="19">
        <f>'2'!I25/'1'!I36</f>
        <v>2.2556868870820625E-2</v>
      </c>
    </row>
    <row r="7" spans="1:9" x14ac:dyDescent="0.25">
      <c r="A7" s="3" t="s">
        <v>91</v>
      </c>
      <c r="B7" s="19">
        <f>'1'!B24/'1'!B36</f>
        <v>0.18782213948400667</v>
      </c>
      <c r="C7" s="19">
        <f>'1'!C24/'1'!C36</f>
        <v>9.7317995091041484E-2</v>
      </c>
      <c r="D7" s="19">
        <f>'1'!D24/'1'!D36</f>
        <v>6.3531727219333561E-2</v>
      </c>
      <c r="E7" s="19">
        <f>'1'!E24/'1'!E36</f>
        <v>3.5916716218815523E-2</v>
      </c>
      <c r="F7" s="19">
        <f>'1'!F24/'1'!F36</f>
        <v>0.17027106524354851</v>
      </c>
      <c r="G7" s="19">
        <f>'1'!G24/'1'!G36</f>
        <v>0.13278037762678788</v>
      </c>
      <c r="H7" s="19">
        <f>'1'!H24/'1'!H36</f>
        <v>8.6396037412426532E-2</v>
      </c>
      <c r="I7" s="19">
        <f>'1'!I24/'1'!I36</f>
        <v>8.8058926076919578E-2</v>
      </c>
    </row>
    <row r="8" spans="1:9" x14ac:dyDescent="0.25">
      <c r="A8" s="3" t="s">
        <v>93</v>
      </c>
      <c r="B8" s="21">
        <f>'1'!B11/'1'!B27</f>
        <v>1.4879598443945019</v>
      </c>
      <c r="C8" s="21">
        <f>'1'!C11/'1'!C27</f>
        <v>1.4683138729544989</v>
      </c>
      <c r="D8" s="21">
        <f>'1'!D11/'1'!D27</f>
        <v>3.7319246318703381</v>
      </c>
      <c r="E8" s="21">
        <f>'1'!E11/'1'!E27</f>
        <v>2.1442418369415179</v>
      </c>
      <c r="F8" s="21">
        <f>'1'!F11/'1'!F27</f>
        <v>1.4685452168022604</v>
      </c>
      <c r="G8" s="21">
        <f>'1'!G11/'1'!G27</f>
        <v>1.1575360512758173</v>
      </c>
      <c r="H8" s="21">
        <f>'1'!H11/'1'!H27</f>
        <v>1.3054638643534786</v>
      </c>
      <c r="I8" s="21">
        <f>'1'!I11/'1'!I27</f>
        <v>1.2866241186010818</v>
      </c>
    </row>
    <row r="9" spans="1:9" x14ac:dyDescent="0.25">
      <c r="A9" s="3" t="s">
        <v>94</v>
      </c>
      <c r="B9" s="19">
        <f>'2'!B25/'2'!B5</f>
        <v>7.8327242913257836E-2</v>
      </c>
      <c r="C9" s="19">
        <f>'2'!C25/'2'!C5</f>
        <v>0.1051118832522121</v>
      </c>
      <c r="D9" s="19">
        <f>'2'!D25/'2'!D5</f>
        <v>0.13599946918073486</v>
      </c>
      <c r="E9" s="19">
        <f>'2'!E25/'2'!E5</f>
        <v>0.20351361508600943</v>
      </c>
      <c r="F9" s="19">
        <f>'2'!F25/'2'!F5</f>
        <v>0.14685692387941263</v>
      </c>
      <c r="G9" s="19">
        <f>'2'!G25/'2'!G5</f>
        <v>8.7076374352318575E-2</v>
      </c>
      <c r="H9" s="19">
        <f>'2'!H25/'2'!H5</f>
        <v>7.4700480864135027E-2</v>
      </c>
      <c r="I9" s="19">
        <f>'2'!I25/'2'!I5</f>
        <v>2.1816854038415309E-2</v>
      </c>
    </row>
    <row r="10" spans="1:9" x14ac:dyDescent="0.25">
      <c r="A10" s="3" t="s">
        <v>96</v>
      </c>
      <c r="B10" s="19">
        <f>'2'!B14/'2'!B5</f>
        <v>0.17768389458190315</v>
      </c>
      <c r="C10" s="19">
        <f>'2'!C14/'2'!C5</f>
        <v>0.1825808819941305</v>
      </c>
      <c r="D10" s="19">
        <f>'2'!D14/'2'!D5</f>
        <v>0.20803150158327358</v>
      </c>
      <c r="E10" s="19">
        <f>'2'!E14/'2'!E5</f>
        <v>0.2826309212760536</v>
      </c>
      <c r="F10" s="19">
        <f>'2'!F14/'2'!F5</f>
        <v>0.21248861664253024</v>
      </c>
      <c r="G10" s="19">
        <f>'2'!G14/'2'!G5</f>
        <v>0.1311189378579245</v>
      </c>
      <c r="H10" s="19">
        <f>'2'!H14/'2'!H5</f>
        <v>0.11386181268453979</v>
      </c>
      <c r="I10" s="19">
        <f>'2'!I14/'2'!I5</f>
        <v>5.2579321908802122E-2</v>
      </c>
    </row>
    <row r="11" spans="1:9" x14ac:dyDescent="0.25">
      <c r="A11" s="3" t="s">
        <v>97</v>
      </c>
      <c r="B11" s="19">
        <f>'2'!B25/('1'!B36+'1'!B24)</f>
        <v>8.5832687910876296E-2</v>
      </c>
      <c r="C11" s="19">
        <f>'2'!C25/('1'!C36+'1'!C24)</f>
        <v>0.10131266005935335</v>
      </c>
      <c r="D11" s="19">
        <f>'2'!D25/('1'!D36+'1'!D24)</f>
        <v>7.767107157995283E-2</v>
      </c>
      <c r="E11" s="19">
        <f>'2'!E25/('1'!E36+'1'!E24)</f>
        <v>9.7929134216437327E-2</v>
      </c>
      <c r="F11" s="19">
        <f>'2'!F25/('1'!F36+'1'!F24)</f>
        <v>6.1980470191832775E-2</v>
      </c>
      <c r="G11" s="19">
        <f>'2'!G25/('1'!G36+'1'!G24)</f>
        <v>5.6359842972689915E-2</v>
      </c>
      <c r="H11" s="19">
        <f>'2'!H25/('1'!H36+'1'!H24)</f>
        <v>6.5489635660736248E-2</v>
      </c>
      <c r="I11" s="19">
        <f>'2'!I25/('1'!I36+'1'!I24)</f>
        <v>2.0731293434769343E-2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2020-04-12T16:11:51Z</dcterms:modified>
</cp:coreProperties>
</file>