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ood and Allied\Annual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3" l="1"/>
  <c r="J38" i="3"/>
  <c r="I39" i="3"/>
  <c r="J39" i="3"/>
  <c r="I36" i="3"/>
  <c r="J36" i="3"/>
  <c r="I34" i="3"/>
  <c r="J34" i="3"/>
  <c r="I32" i="3"/>
  <c r="J32" i="3"/>
  <c r="I23" i="3"/>
  <c r="J23" i="3"/>
  <c r="I16" i="3"/>
  <c r="J16" i="3"/>
  <c r="I24" i="2"/>
  <c r="J24" i="2"/>
  <c r="I9" i="2"/>
  <c r="J9" i="2"/>
  <c r="I8" i="2"/>
  <c r="I11" i="2" s="1"/>
  <c r="I15" i="2" s="1"/>
  <c r="I18" i="2" s="1"/>
  <c r="I21" i="2" s="1"/>
  <c r="I23" i="2" s="1"/>
  <c r="J8" i="2"/>
  <c r="I43" i="1"/>
  <c r="I46" i="1"/>
  <c r="J46" i="1"/>
  <c r="J43" i="1"/>
  <c r="I41" i="1"/>
  <c r="I45" i="1" s="1"/>
  <c r="J41" i="1"/>
  <c r="J45" i="1" s="1"/>
  <c r="I34" i="1"/>
  <c r="I35" i="1" s="1"/>
  <c r="J34" i="1"/>
  <c r="J35" i="1"/>
  <c r="I25" i="1"/>
  <c r="J25" i="1"/>
  <c r="E21" i="2"/>
  <c r="E18" i="2"/>
  <c r="I17" i="1"/>
  <c r="I19" i="1" s="1"/>
  <c r="J17" i="1"/>
  <c r="I9" i="1"/>
  <c r="J9" i="1"/>
  <c r="J19" i="1" s="1"/>
  <c r="J11" i="2" l="1"/>
  <c r="J15" i="2" s="1"/>
  <c r="J18" i="2" s="1"/>
  <c r="J21" i="2" s="1"/>
  <c r="J23" i="2" s="1"/>
  <c r="B41" i="1"/>
  <c r="C46" i="1" l="1"/>
  <c r="D46" i="1"/>
  <c r="E46" i="1"/>
  <c r="F46" i="1"/>
  <c r="G46" i="1"/>
  <c r="H46" i="1"/>
  <c r="B46" i="1"/>
  <c r="C24" i="2"/>
  <c r="D24" i="2"/>
  <c r="E24" i="2"/>
  <c r="F24" i="2"/>
  <c r="G24" i="2"/>
  <c r="H24" i="2"/>
  <c r="B24" i="2"/>
  <c r="E39" i="3"/>
  <c r="F39" i="3"/>
  <c r="G39" i="3"/>
  <c r="H39" i="3"/>
  <c r="D39" i="3"/>
  <c r="D32" i="3" l="1"/>
  <c r="D23" i="3"/>
  <c r="D16" i="3"/>
  <c r="D34" i="3" s="1"/>
  <c r="D36" i="3" s="1"/>
  <c r="D9" i="2"/>
  <c r="D8" i="2"/>
  <c r="D34" i="1"/>
  <c r="D25" i="1"/>
  <c r="D35" i="1" s="1"/>
  <c r="D41" i="1"/>
  <c r="D17" i="1"/>
  <c r="D8" i="4" s="1"/>
  <c r="D9" i="1"/>
  <c r="D19" i="1" s="1"/>
  <c r="E16" i="3"/>
  <c r="F16" i="3"/>
  <c r="G16" i="3"/>
  <c r="H16" i="3"/>
  <c r="D43" i="1" l="1"/>
  <c r="D7" i="4"/>
  <c r="D38" i="3"/>
  <c r="D11" i="2"/>
  <c r="D15" i="2" l="1"/>
  <c r="D10" i="4"/>
  <c r="D18" i="2"/>
  <c r="D21" i="2" s="1"/>
  <c r="C16" i="3"/>
  <c r="B16" i="3"/>
  <c r="C9" i="2"/>
  <c r="B9" i="2"/>
  <c r="D23" i="2" l="1"/>
  <c r="D5" i="4"/>
  <c r="D9" i="4"/>
  <c r="D11" i="4"/>
  <c r="D6" i="4"/>
  <c r="E9" i="2"/>
  <c r="E8" i="2"/>
  <c r="F9" i="2"/>
  <c r="F8" i="2"/>
  <c r="C32" i="3"/>
  <c r="B32" i="3"/>
  <c r="C23" i="3"/>
  <c r="B23" i="3"/>
  <c r="F32" i="3"/>
  <c r="E32" i="3"/>
  <c r="F23" i="3"/>
  <c r="E23" i="3"/>
  <c r="H32" i="3"/>
  <c r="H23" i="3"/>
  <c r="G32" i="3"/>
  <c r="G23" i="3"/>
  <c r="H9" i="2"/>
  <c r="H8" i="2"/>
  <c r="G9" i="2"/>
  <c r="G8" i="2"/>
  <c r="G11" i="2" s="1"/>
  <c r="B8" i="2"/>
  <c r="C8" i="2"/>
  <c r="C11" i="2" s="1"/>
  <c r="C15" i="2" l="1"/>
  <c r="C10" i="4"/>
  <c r="G15" i="2"/>
  <c r="G10" i="4"/>
  <c r="F11" i="2"/>
  <c r="E11" i="2"/>
  <c r="H11" i="2"/>
  <c r="C34" i="3"/>
  <c r="H34" i="3"/>
  <c r="B34" i="3"/>
  <c r="B11" i="2"/>
  <c r="B15" i="2" s="1"/>
  <c r="F25" i="1"/>
  <c r="G25" i="1"/>
  <c r="H25" i="1"/>
  <c r="E25" i="1"/>
  <c r="C34" i="1"/>
  <c r="E34" i="1"/>
  <c r="F34" i="1"/>
  <c r="G34" i="1"/>
  <c r="H34" i="1"/>
  <c r="C25" i="1"/>
  <c r="C41" i="1"/>
  <c r="C7" i="4" s="1"/>
  <c r="E41" i="1"/>
  <c r="E7" i="4" s="1"/>
  <c r="F41" i="1"/>
  <c r="F7" i="4" s="1"/>
  <c r="G41" i="1"/>
  <c r="G7" i="4" s="1"/>
  <c r="H41" i="1"/>
  <c r="H7" i="4" s="1"/>
  <c r="C17" i="1"/>
  <c r="C8" i="4" s="1"/>
  <c r="E17" i="1"/>
  <c r="E8" i="4" s="1"/>
  <c r="F17" i="1"/>
  <c r="F8" i="4" s="1"/>
  <c r="G17" i="1"/>
  <c r="G8" i="4" s="1"/>
  <c r="H17" i="1"/>
  <c r="H8" i="4" s="1"/>
  <c r="C9" i="1"/>
  <c r="E9" i="1"/>
  <c r="F9" i="1"/>
  <c r="G9" i="1"/>
  <c r="H9" i="1"/>
  <c r="B9" i="1"/>
  <c r="B25" i="1"/>
  <c r="B34" i="1"/>
  <c r="B17" i="1"/>
  <c r="H15" i="2" l="1"/>
  <c r="H10" i="4"/>
  <c r="E15" i="2"/>
  <c r="E10" i="4"/>
  <c r="B8" i="4"/>
  <c r="F15" i="2"/>
  <c r="F18" i="2" s="1"/>
  <c r="F21" i="2" s="1"/>
  <c r="F10" i="4"/>
  <c r="B18" i="2"/>
  <c r="B21" i="2" s="1"/>
  <c r="B10" i="4"/>
  <c r="C45" i="1"/>
  <c r="E19" i="1"/>
  <c r="F23" i="2"/>
  <c r="G19" i="1"/>
  <c r="B19" i="1"/>
  <c r="C35" i="1"/>
  <c r="C43" i="1" s="1"/>
  <c r="E35" i="1"/>
  <c r="E43" i="1" s="1"/>
  <c r="H19" i="1"/>
  <c r="C19" i="1"/>
  <c r="H35" i="1"/>
  <c r="H43" i="1" s="1"/>
  <c r="G35" i="1"/>
  <c r="G43" i="1" s="1"/>
  <c r="F35" i="1"/>
  <c r="F43" i="1" s="1"/>
  <c r="F19" i="1"/>
  <c r="E38" i="3"/>
  <c r="F38" i="3"/>
  <c r="G38" i="3"/>
  <c r="H38" i="3"/>
  <c r="B38" i="3"/>
  <c r="F6" i="4" l="1"/>
  <c r="F11" i="4"/>
  <c r="F5" i="4"/>
  <c r="F9" i="4"/>
  <c r="E6" i="4"/>
  <c r="E5" i="4"/>
  <c r="E9" i="4"/>
  <c r="E11" i="4"/>
  <c r="B5" i="4"/>
  <c r="B9" i="4"/>
  <c r="E23" i="2"/>
  <c r="E34" i="3"/>
  <c r="E36" i="3" s="1"/>
  <c r="H36" i="3"/>
  <c r="G34" i="3"/>
  <c r="G36" i="3" s="1"/>
  <c r="F34" i="3"/>
  <c r="F36" i="3" s="1"/>
  <c r="H18" i="2" l="1"/>
  <c r="C18" i="2"/>
  <c r="H21" i="2" l="1"/>
  <c r="C21" i="2"/>
  <c r="G18" i="2"/>
  <c r="G21" i="2" s="1"/>
  <c r="G5" i="4" l="1"/>
  <c r="G9" i="4"/>
  <c r="G11" i="4"/>
  <c r="G6" i="4"/>
  <c r="C5" i="4"/>
  <c r="C9" i="4"/>
  <c r="C11" i="4"/>
  <c r="C6" i="4"/>
  <c r="H6" i="4"/>
  <c r="H5" i="4"/>
  <c r="H9" i="4"/>
  <c r="H11" i="4"/>
  <c r="C23" i="2"/>
  <c r="H23" i="2"/>
  <c r="G23" i="2" l="1"/>
  <c r="C36" i="3"/>
  <c r="C38" i="3" l="1"/>
  <c r="B45" i="1" l="1"/>
  <c r="B7" i="4"/>
  <c r="B11" i="4"/>
  <c r="B6" i="4"/>
  <c r="E45" i="1"/>
  <c r="H45" i="1"/>
  <c r="G45" i="1"/>
  <c r="F45" i="1"/>
  <c r="B35" i="1"/>
  <c r="B43" i="1" s="1"/>
  <c r="B36" i="3" l="1"/>
  <c r="B23" i="2" l="1"/>
</calcChain>
</file>

<file path=xl/sharedStrings.xml><?xml version="1.0" encoding="utf-8"?>
<sst xmlns="http://schemas.openxmlformats.org/spreadsheetml/2006/main" count="91" uniqueCount="81">
  <si>
    <t>CURRENT ASSETS</t>
  </si>
  <si>
    <t>Current Liabilities</t>
  </si>
  <si>
    <t>ASSETS</t>
  </si>
  <si>
    <t>Advance, Deposits &amp; Prepayments</t>
  </si>
  <si>
    <t>Property, Plant and Equipment</t>
  </si>
  <si>
    <t>Cash and Cash Balances</t>
  </si>
  <si>
    <t>Adminstrative Expenses</t>
  </si>
  <si>
    <t>Provision for WPPF</t>
  </si>
  <si>
    <t>Meghna Condensed Milk Industries Limited</t>
  </si>
  <si>
    <t>Preliminary Expenses</t>
  </si>
  <si>
    <t xml:space="preserve">Stock &amp; Stores </t>
  </si>
  <si>
    <t>Sundry Debtors</t>
  </si>
  <si>
    <t>Unsecured Loan</t>
  </si>
  <si>
    <t>Investment in FDR</t>
  </si>
  <si>
    <t>Issued, Subscribed and Paid up Capital</t>
  </si>
  <si>
    <t>Accumulated Profit/ (Loss)</t>
  </si>
  <si>
    <t>Revaluation Reserve</t>
  </si>
  <si>
    <t>Bank Loan</t>
  </si>
  <si>
    <t>Cash Credit and Overdrafts</t>
  </si>
  <si>
    <t>Liabilities for Expenses</t>
  </si>
  <si>
    <t>Workmen's Profit Partici[patoion Fund</t>
  </si>
  <si>
    <t>Dividend Payable</t>
  </si>
  <si>
    <t>Provision for Tax</t>
  </si>
  <si>
    <t>Finance Expenses</t>
  </si>
  <si>
    <t>Other Income</t>
  </si>
  <si>
    <t>Collections from turnover/Outside Party</t>
  </si>
  <si>
    <t>Payments for costs &amp; General &amp; other expenses</t>
  </si>
  <si>
    <t>Inventory</t>
  </si>
  <si>
    <t>Advance, Deposits and Prepayments</t>
  </si>
  <si>
    <t>Workmen's Profit Participation Fund</t>
  </si>
  <si>
    <t>Acquisitions of Fixed Assets</t>
  </si>
  <si>
    <t>Interests Received on FDR</t>
  </si>
  <si>
    <t>Interest on Loan</t>
  </si>
  <si>
    <t xml:space="preserve">Bank Loan -Long Term </t>
  </si>
  <si>
    <t xml:space="preserve">Bank Loan -Short Term </t>
  </si>
  <si>
    <t>Current Ratio</t>
  </si>
  <si>
    <t>Debt to Equity</t>
  </si>
  <si>
    <t>Operating Margin</t>
  </si>
  <si>
    <t>Financial Expense /interst on Loan</t>
  </si>
  <si>
    <t>Advance ,Deposit &amp; Pre payment</t>
  </si>
  <si>
    <t>Bank Loan-Short Term</t>
  </si>
  <si>
    <t>Unsecured Laon (payable)</t>
  </si>
  <si>
    <t>Liabilities for Tax</t>
  </si>
  <si>
    <t>unsecured Loan( Received)</t>
  </si>
  <si>
    <t>Consolidated Cash FLow Statement</t>
  </si>
  <si>
    <t>As at year end</t>
  </si>
  <si>
    <t>Return on Asset (ROA)</t>
  </si>
  <si>
    <t>Return on Equity (ROE)</t>
  </si>
  <si>
    <t>Net Margin</t>
  </si>
  <si>
    <t>Return on Invested Capital (ROIC)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</si>
  <si>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</si>
  <si>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</si>
  <si>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</si>
  <si>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</si>
  <si>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</si>
  <si>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</si>
  <si>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</si>
  <si>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</si>
  <si>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Revenues</t>
  </si>
  <si>
    <t>Cost of goods sold</t>
  </si>
  <si>
    <t>Gross Profit</t>
  </si>
  <si>
    <t>Operating Incomes/Expenses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</si>
  <si>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</si>
  <si>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</si>
  <si>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</si>
  <si>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</si>
  <si>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</si>
  <si>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</si>
  <si>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</si>
  <si>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</si>
  <si>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NON CURRENT ASSETS</t>
  </si>
  <si>
    <t>Liabilities and Capital</t>
  </si>
  <si>
    <t>Liabilities</t>
  </si>
  <si>
    <t>Non Current Liabilities</t>
  </si>
  <si>
    <t>Shareholders’ Equity</t>
  </si>
  <si>
    <t>Net assets value per share</t>
  </si>
  <si>
    <t>Shares to calculate NAVPS</t>
  </si>
  <si>
    <t>Consolidated Balance Sheet</t>
  </si>
  <si>
    <t>Consolidated Income Statement</t>
  </si>
  <si>
    <t>Ratio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</si>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</sst>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(* #,##0_);_(* \(#,##0\);_(* &quot;-&quot;??_);_(@_)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1" fontId="2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0" fillId="0" borderId="0" xfId="0" applyNumberFormat="1" applyFont="1"/>
    <xf numFmtId="41" fontId="1" fillId="0" borderId="0" xfId="0" applyNumberFormat="1" applyFont="1" applyBorder="1"/>
    <xf numFmtId="41" fontId="1" fillId="0" borderId="0" xfId="0" applyNumberFormat="1" applyFont="1"/>
    <xf numFmtId="41" fontId="0" fillId="0" borderId="0" xfId="0" applyNumberFormat="1" applyBorder="1"/>
    <xf numFmtId="164" fontId="1" fillId="0" borderId="0" xfId="0" applyNumberFormat="1" applyFont="1" applyBorder="1" applyAlignment="1">
      <alignment horizontal="right"/>
    </xf>
    <xf numFmtId="41" fontId="0" fillId="0" borderId="0" xfId="0" applyNumberFormat="1" applyFont="1" applyBorder="1"/>
    <xf numFmtId="0" fontId="0" fillId="0" borderId="0" xfId="0" applyFill="1"/>
    <xf numFmtId="164" fontId="1" fillId="0" borderId="0" xfId="0" applyNumberFormat="1" applyFont="1"/>
    <xf numFmtId="164" fontId="1" fillId="0" borderId="0" xfId="0" applyNumberFormat="1" applyFont="1" applyFill="1"/>
    <xf numFmtId="164" fontId="0" fillId="0" borderId="0" xfId="0" applyNumberFormat="1" applyFill="1"/>
    <xf numFmtId="164" fontId="1" fillId="0" borderId="0" xfId="0" applyNumberFormat="1" applyFont="1" applyBorder="1"/>
    <xf numFmtId="164" fontId="1" fillId="0" borderId="0" xfId="0" applyNumberFormat="1" applyFont="1" applyFill="1" applyBorder="1"/>
    <xf numFmtId="0" fontId="0" fillId="0" borderId="0" xfId="0" applyFill="1" applyBorder="1"/>
    <xf numFmtId="41" fontId="0" fillId="0" borderId="0" xfId="0" applyNumberFormat="1" applyFill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5" fontId="0" fillId="0" borderId="0" xfId="1" applyNumberFormat="1" applyFont="1"/>
    <xf numFmtId="165" fontId="0" fillId="0" borderId="0" xfId="1" applyNumberFormat="1" applyFont="1" applyFill="1"/>
    <xf numFmtId="165" fontId="0" fillId="0" borderId="2" xfId="1" applyNumberFormat="1" applyFont="1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1" fillId="0" borderId="0" xfId="1" applyNumberFormat="1" applyFont="1"/>
    <xf numFmtId="165" fontId="1" fillId="0" borderId="0" xfId="1" applyNumberFormat="1" applyFont="1" applyFill="1"/>
    <xf numFmtId="165" fontId="1" fillId="0" borderId="5" xfId="1" applyNumberFormat="1" applyFont="1" applyBorder="1"/>
    <xf numFmtId="165" fontId="1" fillId="0" borderId="4" xfId="1" applyNumberFormat="1" applyFont="1" applyBorder="1"/>
    <xf numFmtId="165" fontId="2" fillId="0" borderId="0" xfId="1" applyNumberFormat="1" applyFont="1" applyFill="1"/>
    <xf numFmtId="165" fontId="2" fillId="0" borderId="0" xfId="1" applyNumberFormat="1" applyFont="1"/>
    <xf numFmtId="165" fontId="0" fillId="0" borderId="1" xfId="1" applyNumberFormat="1" applyFont="1" applyFill="1" applyBorder="1"/>
    <xf numFmtId="165" fontId="0" fillId="0" borderId="1" xfId="1" applyNumberFormat="1" applyFont="1" applyBorder="1"/>
    <xf numFmtId="165" fontId="1" fillId="0" borderId="2" xfId="1" applyNumberFormat="1" applyFont="1" applyFill="1" applyBorder="1"/>
    <xf numFmtId="165" fontId="1" fillId="0" borderId="2" xfId="1" applyNumberFormat="1" applyFont="1" applyBorder="1"/>
    <xf numFmtId="165" fontId="1" fillId="0" borderId="0" xfId="1" applyNumberFormat="1" applyFont="1" applyFill="1" applyBorder="1"/>
    <xf numFmtId="165" fontId="1" fillId="0" borderId="0" xfId="1" applyNumberFormat="1" applyFont="1" applyBorder="1"/>
    <xf numFmtId="165" fontId="2" fillId="0" borderId="0" xfId="1" applyNumberFormat="1" applyFont="1" applyFill="1" applyAlignment="1">
      <alignment horizontal="right"/>
    </xf>
    <xf numFmtId="165" fontId="2" fillId="0" borderId="0" xfId="1" applyNumberFormat="1" applyFont="1" applyAlignment="1">
      <alignment horizontal="right"/>
    </xf>
    <xf numFmtId="165" fontId="0" fillId="0" borderId="0" xfId="1" applyNumberFormat="1" applyFont="1" applyFill="1" applyAlignment="1">
      <alignment horizontal="right"/>
    </xf>
    <xf numFmtId="165" fontId="0" fillId="0" borderId="0" xfId="1" applyNumberFormat="1" applyFont="1" applyAlignment="1">
      <alignment horizontal="right"/>
    </xf>
    <xf numFmtId="165" fontId="1" fillId="0" borderId="0" xfId="1" applyNumberFormat="1" applyFont="1" applyFill="1" applyAlignment="1">
      <alignment horizontal="right"/>
    </xf>
    <xf numFmtId="165" fontId="1" fillId="0" borderId="0" xfId="1" applyNumberFormat="1" applyFont="1" applyAlignment="1">
      <alignment horizontal="right"/>
    </xf>
    <xf numFmtId="165" fontId="4" fillId="0" borderId="3" xfId="1" applyNumberFormat="1" applyFont="1" applyFill="1" applyBorder="1" applyAlignment="1">
      <alignment horizontal="right"/>
    </xf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2" fontId="0" fillId="0" borderId="0" xfId="0" applyNumberFormat="1"/>
    <xf numFmtId="165" fontId="6" fillId="0" borderId="0" xfId="1" applyNumberFormat="1" applyFont="1"/>
    <xf numFmtId="0" fontId="1" fillId="0" borderId="1" xfId="0" applyFont="1" applyBorder="1"/>
    <xf numFmtId="0" fontId="1" fillId="0" borderId="2" xfId="0" applyFont="1" applyBorder="1"/>
    <xf numFmtId="41" fontId="0" fillId="0" borderId="0" xfId="0" applyNumberFormat="1" applyBorder="1" applyAlignment="1">
      <alignment horizontal="righ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165" fontId="0" fillId="0" borderId="0" xfId="0" applyNumberFormat="1"/>
    <xf numFmtId="165" fontId="1" fillId="2" borderId="5" xfId="1" applyNumberFormat="1" applyFont="1" applyFill="1" applyBorder="1"/>
    <xf numFmtId="165" fontId="1" fillId="2" borderId="4" xfId="1" applyNumberFormat="1" applyFont="1" applyFill="1" applyBorder="1"/>
    <xf numFmtId="164" fontId="1" fillId="2" borderId="0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6"/>
  <sheetViews>
    <sheetView zoomScaleNormal="100" workbookViewId="0">
      <pane xSplit="1" ySplit="4" topLeftCell="C35" activePane="bottomRight" state="frozen"/>
      <selection pane="topRight" activeCell="B1" sqref="B1"/>
      <selection pane="bottomLeft" activeCell="A6" sqref="A6"/>
      <selection pane="bottomRight" activeCell="I52" sqref="I52"/>
    </sheetView>
  </sheetViews>
  <sheetFormatPr defaultRowHeight="15" x14ac:dyDescent="0.25"/>
  <cols>
    <col min="1" max="1" width="45.85546875" customWidth="1"/>
    <col min="2" max="2" width="18.28515625" bestFit="1" customWidth="1"/>
    <col min="3" max="3" width="16.85546875" bestFit="1" customWidth="1"/>
    <col min="4" max="4" width="16.85546875" customWidth="1"/>
    <col min="5" max="5" width="16.85546875" bestFit="1" customWidth="1"/>
    <col min="6" max="6" width="16.85546875" style="17" bestFit="1" customWidth="1"/>
    <col min="7" max="7" width="16.85546875" bestFit="1" customWidth="1"/>
    <col min="8" max="8" width="14.28515625" bestFit="1" customWidth="1"/>
    <col min="9" max="10" width="15" bestFit="1" customWidth="1"/>
    <col min="11" max="14" width="19" bestFit="1" customWidth="1"/>
  </cols>
  <sheetData>
    <row r="1" spans="1:14" ht="15.75" x14ac:dyDescent="0.25">
      <c r="A1" s="1" t="s">
        <v>8</v>
      </c>
      <c r="B1" s="8"/>
      <c r="C1" s="8"/>
      <c r="D1" s="8"/>
      <c r="E1" s="8"/>
      <c r="F1" s="8"/>
      <c r="G1" s="9"/>
      <c r="H1" s="10"/>
      <c r="I1" s="10"/>
      <c r="J1" s="10"/>
    </row>
    <row r="2" spans="1:14" ht="15.75" x14ac:dyDescent="0.25">
      <c r="A2" s="1" t="s">
        <v>77</v>
      </c>
      <c r="B2" s="2"/>
      <c r="C2" s="2"/>
      <c r="D2" s="2"/>
      <c r="E2" s="2"/>
      <c r="F2" s="2"/>
    </row>
    <row r="3" spans="1:14" ht="15.75" x14ac:dyDescent="0.25">
      <c r="A3" s="1" t="s">
        <v>45</v>
      </c>
      <c r="B3" s="2"/>
      <c r="C3" s="2"/>
      <c r="D3" s="2"/>
      <c r="E3" s="2"/>
      <c r="F3" s="2"/>
    </row>
    <row r="4" spans="1:14" x14ac:dyDescent="0.25">
      <c r="A4" s="1"/>
      <c r="B4" s="1">
        <v>2011</v>
      </c>
      <c r="C4" s="1">
        <v>2012</v>
      </c>
      <c r="D4" s="1">
        <v>2013</v>
      </c>
      <c r="E4" s="1">
        <v>2014</v>
      </c>
      <c r="F4" s="1">
        <v>2015</v>
      </c>
      <c r="G4" s="1">
        <v>2016</v>
      </c>
      <c r="H4" s="1">
        <v>2017</v>
      </c>
      <c r="I4" s="1">
        <v>2018</v>
      </c>
      <c r="J4" s="1">
        <v>2019</v>
      </c>
    </row>
    <row r="5" spans="1:14" x14ac:dyDescent="0.25">
      <c r="A5" s="65" t="s">
        <v>2</v>
      </c>
      <c r="B5" s="32"/>
      <c r="C5" s="32"/>
      <c r="D5" s="32"/>
      <c r="E5" s="32"/>
      <c r="F5" s="33"/>
      <c r="G5" s="32"/>
      <c r="H5" s="32"/>
      <c r="I5" s="32"/>
      <c r="J5" s="32"/>
    </row>
    <row r="6" spans="1:14" x14ac:dyDescent="0.25">
      <c r="A6" s="64" t="s">
        <v>70</v>
      </c>
      <c r="B6" s="32"/>
      <c r="C6" s="32"/>
      <c r="D6" s="32"/>
      <c r="E6" s="32"/>
      <c r="F6" s="33"/>
      <c r="G6" s="32"/>
      <c r="H6" s="32"/>
      <c r="I6" s="32"/>
      <c r="J6" s="32"/>
    </row>
    <row r="7" spans="1:14" ht="15.75" x14ac:dyDescent="0.25">
      <c r="A7" s="5" t="s">
        <v>4</v>
      </c>
      <c r="B7" s="32">
        <v>676874126</v>
      </c>
      <c r="C7" s="32">
        <v>569446899</v>
      </c>
      <c r="D7" s="32">
        <v>477204354</v>
      </c>
      <c r="E7" s="32">
        <v>400010514</v>
      </c>
      <c r="F7" s="32">
        <v>340648301</v>
      </c>
      <c r="G7" s="32">
        <v>296341143</v>
      </c>
      <c r="H7" s="32">
        <v>289673681</v>
      </c>
      <c r="I7" s="32">
        <v>231489977</v>
      </c>
      <c r="J7" s="32">
        <v>231489977</v>
      </c>
    </row>
    <row r="8" spans="1:14" x14ac:dyDescent="0.25">
      <c r="A8" s="6" t="s">
        <v>9</v>
      </c>
      <c r="B8" s="32">
        <v>75000</v>
      </c>
      <c r="C8" s="32">
        <v>75000</v>
      </c>
      <c r="D8" s="32"/>
      <c r="E8" s="32"/>
      <c r="F8" s="33"/>
      <c r="G8" s="32"/>
      <c r="H8" s="32"/>
      <c r="I8" s="32"/>
      <c r="J8" s="32"/>
    </row>
    <row r="9" spans="1:14" x14ac:dyDescent="0.25">
      <c r="B9" s="34">
        <f t="shared" ref="B9:J9" si="0">SUM(B7:B8)</f>
        <v>676949126</v>
      </c>
      <c r="C9" s="34">
        <f t="shared" si="0"/>
        <v>569521899</v>
      </c>
      <c r="D9" s="34">
        <f t="shared" si="0"/>
        <v>477204354</v>
      </c>
      <c r="E9" s="34">
        <f t="shared" si="0"/>
        <v>400010514</v>
      </c>
      <c r="F9" s="34">
        <f t="shared" si="0"/>
        <v>340648301</v>
      </c>
      <c r="G9" s="34">
        <f t="shared" si="0"/>
        <v>296341143</v>
      </c>
      <c r="H9" s="34">
        <f t="shared" si="0"/>
        <v>289673681</v>
      </c>
      <c r="I9" s="34">
        <f t="shared" si="0"/>
        <v>231489977</v>
      </c>
      <c r="J9" s="34">
        <f t="shared" si="0"/>
        <v>231489977</v>
      </c>
    </row>
    <row r="10" spans="1:14" x14ac:dyDescent="0.25">
      <c r="A10" s="6"/>
      <c r="B10" s="35"/>
      <c r="C10" s="35"/>
      <c r="D10" s="35"/>
      <c r="E10" s="35"/>
      <c r="F10" s="36"/>
      <c r="G10" s="32"/>
      <c r="H10" s="35"/>
      <c r="I10" s="35"/>
      <c r="J10" s="35"/>
    </row>
    <row r="11" spans="1:14" x14ac:dyDescent="0.25">
      <c r="A11" s="64" t="s">
        <v>0</v>
      </c>
      <c r="B11" s="37"/>
      <c r="C11" s="37"/>
      <c r="D11" s="37"/>
      <c r="E11" s="37"/>
      <c r="F11" s="38"/>
      <c r="G11" s="32"/>
      <c r="H11" s="37"/>
      <c r="I11" s="37"/>
      <c r="J11" s="37"/>
    </row>
    <row r="12" spans="1:14" x14ac:dyDescent="0.25">
      <c r="A12" s="6" t="s">
        <v>10</v>
      </c>
      <c r="B12" s="32">
        <v>241213665</v>
      </c>
      <c r="C12" s="32">
        <v>215422017</v>
      </c>
      <c r="D12" s="32">
        <v>140781333</v>
      </c>
      <c r="E12" s="32">
        <v>72451630</v>
      </c>
      <c r="F12" s="32">
        <v>87461661</v>
      </c>
      <c r="G12" s="35">
        <v>75093830</v>
      </c>
      <c r="H12" s="32">
        <v>88087470</v>
      </c>
      <c r="I12" s="32">
        <v>79385253</v>
      </c>
      <c r="J12" s="32">
        <v>89164950</v>
      </c>
    </row>
    <row r="13" spans="1:14" x14ac:dyDescent="0.25">
      <c r="A13" t="s">
        <v>3</v>
      </c>
      <c r="B13" s="32">
        <v>18476648</v>
      </c>
      <c r="C13" s="32">
        <v>19571140</v>
      </c>
      <c r="D13" s="32">
        <v>19250395</v>
      </c>
      <c r="E13" s="32">
        <v>22689653</v>
      </c>
      <c r="F13" s="32">
        <v>68058362</v>
      </c>
      <c r="G13" s="32">
        <v>68469435</v>
      </c>
      <c r="H13" s="32">
        <v>63335517</v>
      </c>
      <c r="I13" s="32">
        <v>55363550</v>
      </c>
      <c r="J13" s="32">
        <v>56008936</v>
      </c>
      <c r="K13" s="10"/>
      <c r="L13" s="10"/>
      <c r="M13" s="10"/>
      <c r="N13" s="10"/>
    </row>
    <row r="14" spans="1:14" x14ac:dyDescent="0.25">
      <c r="A14" s="6" t="s">
        <v>11</v>
      </c>
      <c r="B14" s="32">
        <v>153473752</v>
      </c>
      <c r="C14" s="32">
        <v>195320910</v>
      </c>
      <c r="D14" s="32">
        <v>341510114</v>
      </c>
      <c r="E14" s="32">
        <v>324161689</v>
      </c>
      <c r="F14" s="32">
        <v>293797923</v>
      </c>
      <c r="G14" s="32">
        <v>269269381</v>
      </c>
      <c r="H14" s="32">
        <v>328887658</v>
      </c>
      <c r="I14" s="32">
        <v>20979000</v>
      </c>
      <c r="J14" s="32">
        <v>20979000</v>
      </c>
      <c r="K14" s="10"/>
      <c r="L14" s="10"/>
      <c r="M14" s="10"/>
      <c r="N14" s="10"/>
    </row>
    <row r="15" spans="1:14" x14ac:dyDescent="0.25">
      <c r="A15" t="s">
        <v>12</v>
      </c>
      <c r="B15" s="32">
        <v>166880486</v>
      </c>
      <c r="C15" s="32">
        <v>119292832</v>
      </c>
      <c r="D15" s="32">
        <v>111732681</v>
      </c>
      <c r="E15" s="32">
        <v>131870000</v>
      </c>
      <c r="F15" s="32">
        <v>192299127</v>
      </c>
      <c r="G15" s="32">
        <v>193929127</v>
      </c>
      <c r="H15" s="32">
        <v>138220000</v>
      </c>
      <c r="I15" s="32">
        <v>28900000</v>
      </c>
      <c r="J15" s="32">
        <v>30800000</v>
      </c>
      <c r="K15" s="10"/>
      <c r="L15" s="10"/>
      <c r="M15" s="10"/>
      <c r="N15" s="10"/>
    </row>
    <row r="16" spans="1:14" x14ac:dyDescent="0.25">
      <c r="A16" t="s">
        <v>5</v>
      </c>
      <c r="B16" s="32">
        <v>732042</v>
      </c>
      <c r="C16" s="32">
        <v>418423</v>
      </c>
      <c r="D16" s="32">
        <v>10859959</v>
      </c>
      <c r="E16" s="32">
        <v>5836768</v>
      </c>
      <c r="F16" s="32">
        <v>358922</v>
      </c>
      <c r="G16" s="32">
        <v>1135770</v>
      </c>
      <c r="H16" s="32">
        <v>270257</v>
      </c>
      <c r="I16" s="32">
        <v>289658</v>
      </c>
      <c r="J16" s="32">
        <v>440977</v>
      </c>
      <c r="K16" s="10"/>
      <c r="L16" s="10"/>
      <c r="M16" s="10"/>
      <c r="N16" s="10"/>
    </row>
    <row r="17" spans="1:14" s="1" customFormat="1" x14ac:dyDescent="0.25">
      <c r="B17" s="46">
        <f t="shared" ref="B17:J17" si="1">SUM(B12:B16)</f>
        <v>580776593</v>
      </c>
      <c r="C17" s="46">
        <f t="shared" si="1"/>
        <v>550025322</v>
      </c>
      <c r="D17" s="46">
        <f t="shared" si="1"/>
        <v>624134482</v>
      </c>
      <c r="E17" s="46">
        <f t="shared" si="1"/>
        <v>557009740</v>
      </c>
      <c r="F17" s="46">
        <f t="shared" si="1"/>
        <v>641975995</v>
      </c>
      <c r="G17" s="46">
        <f t="shared" si="1"/>
        <v>607897543</v>
      </c>
      <c r="H17" s="46">
        <f t="shared" si="1"/>
        <v>618800902</v>
      </c>
      <c r="I17" s="46">
        <f t="shared" si="1"/>
        <v>184917461</v>
      </c>
      <c r="J17" s="46">
        <f t="shared" si="1"/>
        <v>197393863</v>
      </c>
      <c r="K17" s="13"/>
      <c r="L17" s="13"/>
      <c r="M17" s="13"/>
      <c r="N17" s="13"/>
    </row>
    <row r="18" spans="1:14" x14ac:dyDescent="0.25">
      <c r="A18" s="64" t="s">
        <v>13</v>
      </c>
      <c r="B18" s="35">
        <v>34196974</v>
      </c>
      <c r="C18" s="35">
        <v>38182429</v>
      </c>
      <c r="D18" s="35">
        <v>42649908</v>
      </c>
      <c r="E18" s="35">
        <v>47584350</v>
      </c>
      <c r="F18" s="35"/>
      <c r="G18" s="35"/>
      <c r="H18" s="35"/>
      <c r="I18" s="35"/>
      <c r="J18" s="35"/>
      <c r="K18" s="10"/>
      <c r="L18" s="10"/>
      <c r="M18" s="10"/>
      <c r="N18" s="10"/>
    </row>
    <row r="19" spans="1:14" s="1" customFormat="1" ht="15.75" thickBot="1" x14ac:dyDescent="0.3">
      <c r="B19" s="39">
        <f>SUM(B9,B17,B18)</f>
        <v>1291922693</v>
      </c>
      <c r="C19" s="39">
        <f>SUM(C9,C17,C18)</f>
        <v>1157729650</v>
      </c>
      <c r="D19" s="39">
        <f>SUM(D9,D17)+D18</f>
        <v>1143988744</v>
      </c>
      <c r="E19" s="39">
        <f>SUM(E9,E17)+E18</f>
        <v>1004604604</v>
      </c>
      <c r="F19" s="39">
        <f>SUM(F9,F17)</f>
        <v>982624296</v>
      </c>
      <c r="G19" s="39">
        <f>SUM(G9,G17)</f>
        <v>904238686</v>
      </c>
      <c r="H19" s="39">
        <f>SUM(H9,H17)</f>
        <v>908474583</v>
      </c>
      <c r="I19" s="69">
        <f t="shared" ref="I19:J19" si="2">SUM(I9,I17)</f>
        <v>416407438</v>
      </c>
      <c r="J19" s="39">
        <f t="shared" si="2"/>
        <v>428883840</v>
      </c>
      <c r="K19" s="13"/>
      <c r="L19" s="13"/>
      <c r="M19" s="13"/>
      <c r="N19" s="13"/>
    </row>
    <row r="20" spans="1:14" x14ac:dyDescent="0.25">
      <c r="B20" s="32"/>
      <c r="C20" s="32"/>
      <c r="D20" s="32"/>
      <c r="E20" s="32"/>
      <c r="F20" s="33"/>
      <c r="G20" s="32"/>
      <c r="H20" s="32"/>
      <c r="I20" s="32"/>
      <c r="J20" s="32"/>
      <c r="K20" s="10"/>
      <c r="L20" s="10"/>
      <c r="M20" s="10"/>
      <c r="N20" s="10"/>
    </row>
    <row r="21" spans="1:14" ht="15.75" x14ac:dyDescent="0.25">
      <c r="A21" s="66" t="s">
        <v>71</v>
      </c>
      <c r="B21" s="32"/>
      <c r="C21" s="32"/>
      <c r="D21" s="32"/>
      <c r="E21" s="32"/>
      <c r="F21" s="33"/>
      <c r="G21" s="32"/>
      <c r="H21" s="32"/>
      <c r="I21" s="32"/>
      <c r="J21" s="32"/>
      <c r="K21" s="10"/>
      <c r="L21" s="10"/>
      <c r="M21" s="10"/>
      <c r="N21" s="10"/>
    </row>
    <row r="22" spans="1:14" ht="15.75" x14ac:dyDescent="0.25">
      <c r="A22" s="67" t="s">
        <v>72</v>
      </c>
      <c r="B22" s="32"/>
      <c r="C22" s="32"/>
      <c r="D22" s="32"/>
      <c r="E22" s="32"/>
      <c r="F22" s="33"/>
      <c r="G22" s="32"/>
      <c r="H22" s="32"/>
      <c r="I22" s="32"/>
      <c r="J22" s="32"/>
      <c r="K22" s="10"/>
      <c r="L22" s="10"/>
      <c r="M22" s="10"/>
      <c r="N22" s="10"/>
    </row>
    <row r="23" spans="1:14" x14ac:dyDescent="0.25">
      <c r="A23" s="64" t="s">
        <v>73</v>
      </c>
      <c r="B23" s="32"/>
      <c r="C23" s="32"/>
      <c r="D23" s="32"/>
      <c r="E23" s="32"/>
      <c r="F23" s="33"/>
      <c r="G23" s="37"/>
      <c r="H23" s="37"/>
      <c r="I23" s="37"/>
      <c r="J23" s="37"/>
      <c r="K23" s="10"/>
      <c r="L23" s="10"/>
      <c r="M23" s="10"/>
      <c r="N23" s="10"/>
    </row>
    <row r="24" spans="1:14" x14ac:dyDescent="0.25">
      <c r="A24" s="3" t="s">
        <v>17</v>
      </c>
      <c r="B24" s="32">
        <v>584900625</v>
      </c>
      <c r="C24" s="32">
        <v>629324215</v>
      </c>
      <c r="D24" s="32">
        <v>684607047</v>
      </c>
      <c r="E24" s="32">
        <v>642754545</v>
      </c>
      <c r="F24" s="33">
        <v>642775645</v>
      </c>
      <c r="G24" s="32">
        <v>642775645</v>
      </c>
      <c r="H24" s="32">
        <v>642775645</v>
      </c>
      <c r="I24" s="32">
        <v>642775645</v>
      </c>
      <c r="J24" s="32">
        <v>642775645</v>
      </c>
      <c r="K24" s="10"/>
      <c r="L24" s="10"/>
      <c r="M24" s="10"/>
      <c r="N24" s="10"/>
    </row>
    <row r="25" spans="1:14" s="1" customFormat="1" x14ac:dyDescent="0.25">
      <c r="B25" s="46">
        <f t="shared" ref="B25:J25" si="3">SUM(B24:B24)</f>
        <v>584900625</v>
      </c>
      <c r="C25" s="46">
        <f t="shared" si="3"/>
        <v>629324215</v>
      </c>
      <c r="D25" s="46">
        <f t="shared" si="3"/>
        <v>684607047</v>
      </c>
      <c r="E25" s="46">
        <f t="shared" si="3"/>
        <v>642754545</v>
      </c>
      <c r="F25" s="46">
        <f t="shared" si="3"/>
        <v>642775645</v>
      </c>
      <c r="G25" s="46">
        <f t="shared" si="3"/>
        <v>642775645</v>
      </c>
      <c r="H25" s="46">
        <f t="shared" si="3"/>
        <v>642775645</v>
      </c>
      <c r="I25" s="46">
        <f t="shared" si="3"/>
        <v>642775645</v>
      </c>
      <c r="J25" s="46">
        <f t="shared" si="3"/>
        <v>642775645</v>
      </c>
      <c r="K25" s="13"/>
      <c r="L25" s="13"/>
      <c r="M25" s="13"/>
      <c r="N25" s="13"/>
    </row>
    <row r="26" spans="1:14" x14ac:dyDescent="0.25">
      <c r="A26" s="7"/>
      <c r="B26" s="32"/>
      <c r="C26" s="32"/>
      <c r="D26" s="32"/>
      <c r="E26" s="32"/>
      <c r="F26" s="33"/>
      <c r="G26" s="32"/>
      <c r="H26" s="32"/>
      <c r="I26" s="32"/>
      <c r="J26" s="32"/>
      <c r="K26" s="10"/>
      <c r="L26" s="10"/>
      <c r="M26" s="10"/>
      <c r="N26" s="10"/>
    </row>
    <row r="27" spans="1:14" x14ac:dyDescent="0.25">
      <c r="A27" s="64" t="s">
        <v>1</v>
      </c>
      <c r="B27" s="37"/>
      <c r="C27" s="32"/>
      <c r="D27" s="32"/>
      <c r="E27" s="37"/>
      <c r="F27" s="38"/>
      <c r="G27" s="37"/>
      <c r="H27" s="37"/>
      <c r="I27" s="37"/>
      <c r="J27" s="37"/>
      <c r="K27" s="10"/>
      <c r="L27" s="10"/>
      <c r="M27" s="10"/>
      <c r="N27" s="10"/>
    </row>
    <row r="28" spans="1:14" s="3" customFormat="1" x14ac:dyDescent="0.25">
      <c r="A28" s="3" t="s">
        <v>18</v>
      </c>
      <c r="B28" s="32">
        <v>725536116</v>
      </c>
      <c r="C28" s="32">
        <v>705648932</v>
      </c>
      <c r="D28" s="32">
        <v>758105311</v>
      </c>
      <c r="E28" s="32">
        <v>714577739</v>
      </c>
      <c r="F28" s="33">
        <v>774693028</v>
      </c>
      <c r="G28" s="32">
        <v>719156352</v>
      </c>
      <c r="H28" s="32">
        <v>749456348</v>
      </c>
      <c r="I28" s="32">
        <v>318143153</v>
      </c>
      <c r="J28" s="32">
        <v>339595812</v>
      </c>
      <c r="K28" s="11"/>
      <c r="L28" s="11"/>
      <c r="M28" s="11"/>
      <c r="N28" s="11"/>
    </row>
    <row r="29" spans="1:14" s="3" customFormat="1" x14ac:dyDescent="0.25">
      <c r="A29" s="3" t="s">
        <v>12</v>
      </c>
      <c r="B29" s="32">
        <v>124760000</v>
      </c>
      <c r="C29" s="32">
        <v>76560000</v>
      </c>
      <c r="D29" s="32">
        <v>73760000</v>
      </c>
      <c r="E29" s="32">
        <v>50400000</v>
      </c>
      <c r="F29" s="33">
        <v>0</v>
      </c>
      <c r="G29" s="32">
        <v>2375460</v>
      </c>
      <c r="H29" s="32">
        <v>92272678</v>
      </c>
      <c r="I29" s="32"/>
      <c r="J29" s="32"/>
      <c r="K29" s="11"/>
      <c r="L29" s="11"/>
      <c r="M29" s="11"/>
      <c r="N29" s="11"/>
    </row>
    <row r="30" spans="1:14" s="3" customFormat="1" x14ac:dyDescent="0.25">
      <c r="A30" s="3" t="s">
        <v>19</v>
      </c>
      <c r="B30" s="32">
        <v>2143389</v>
      </c>
      <c r="C30" s="32">
        <v>1708205</v>
      </c>
      <c r="D30" s="32">
        <v>1611229</v>
      </c>
      <c r="E30" s="32">
        <v>1443649</v>
      </c>
      <c r="F30" s="33">
        <v>1812419</v>
      </c>
      <c r="G30" s="32">
        <v>0</v>
      </c>
      <c r="H30" s="32">
        <v>347150</v>
      </c>
      <c r="I30" s="32">
        <v>182206489</v>
      </c>
      <c r="J30" s="32">
        <v>273192909</v>
      </c>
      <c r="K30" s="11"/>
      <c r="L30" s="11"/>
      <c r="M30" s="11"/>
      <c r="N30" s="11"/>
    </row>
    <row r="31" spans="1:14" s="3" customFormat="1" x14ac:dyDescent="0.25">
      <c r="A31" s="3" t="s">
        <v>20</v>
      </c>
      <c r="B31" s="32">
        <v>960089</v>
      </c>
      <c r="C31" s="32">
        <v>960089</v>
      </c>
      <c r="D31" s="32">
        <v>960089</v>
      </c>
      <c r="E31" s="32">
        <v>960089</v>
      </c>
      <c r="F31" s="33">
        <v>960089</v>
      </c>
      <c r="G31" s="32">
        <v>960089</v>
      </c>
      <c r="H31" s="32">
        <v>960089</v>
      </c>
      <c r="I31" s="32">
        <v>960089</v>
      </c>
      <c r="J31" s="32">
        <v>960089</v>
      </c>
      <c r="K31" s="11"/>
      <c r="L31" s="11"/>
      <c r="M31" s="11"/>
      <c r="N31" s="11"/>
    </row>
    <row r="32" spans="1:14" x14ac:dyDescent="0.25">
      <c r="A32" t="s">
        <v>21</v>
      </c>
      <c r="B32" s="32">
        <v>1673604</v>
      </c>
      <c r="C32" s="32">
        <v>1673604</v>
      </c>
      <c r="D32" s="32">
        <v>1673604</v>
      </c>
      <c r="E32" s="32">
        <v>1673604</v>
      </c>
      <c r="F32" s="33">
        <v>1673604</v>
      </c>
      <c r="G32" s="60">
        <v>1673604</v>
      </c>
      <c r="H32" s="60">
        <v>1673604</v>
      </c>
      <c r="I32" s="60">
        <v>1673604</v>
      </c>
      <c r="J32" s="60">
        <v>1673604</v>
      </c>
      <c r="K32" s="10"/>
      <c r="L32" s="10"/>
      <c r="M32" s="10"/>
      <c r="N32" s="10"/>
    </row>
    <row r="33" spans="1:14" x14ac:dyDescent="0.25">
      <c r="A33" t="s">
        <v>22</v>
      </c>
      <c r="B33" s="32">
        <v>1373300</v>
      </c>
      <c r="C33" s="32">
        <v>1430478</v>
      </c>
      <c r="D33" s="32">
        <v>2497697</v>
      </c>
      <c r="E33" s="32">
        <v>574317</v>
      </c>
      <c r="F33" s="33">
        <v>1865416</v>
      </c>
      <c r="G33" s="32"/>
      <c r="H33" s="32"/>
      <c r="I33" s="32">
        <v>347150</v>
      </c>
      <c r="J33" s="32">
        <v>740481</v>
      </c>
      <c r="K33" s="10"/>
      <c r="L33" s="10"/>
      <c r="M33" s="10"/>
      <c r="N33" s="10"/>
    </row>
    <row r="34" spans="1:14" s="1" customFormat="1" x14ac:dyDescent="0.25">
      <c r="B34" s="46">
        <f t="shared" ref="B34:H34" si="4">SUM(B28:B33)</f>
        <v>856446498</v>
      </c>
      <c r="C34" s="46">
        <f t="shared" si="4"/>
        <v>787981308</v>
      </c>
      <c r="D34" s="46">
        <f t="shared" si="4"/>
        <v>838607930</v>
      </c>
      <c r="E34" s="46">
        <f t="shared" si="4"/>
        <v>769629398</v>
      </c>
      <c r="F34" s="46">
        <f t="shared" si="4"/>
        <v>781004556</v>
      </c>
      <c r="G34" s="46">
        <f t="shared" si="4"/>
        <v>724165505</v>
      </c>
      <c r="H34" s="46">
        <f t="shared" si="4"/>
        <v>844709869</v>
      </c>
      <c r="I34" s="46">
        <f t="shared" ref="I34:J34" si="5">SUM(I28:I33)</f>
        <v>503330485</v>
      </c>
      <c r="J34" s="46">
        <f t="shared" si="5"/>
        <v>616162895</v>
      </c>
      <c r="K34" s="13"/>
      <c r="L34" s="13"/>
      <c r="M34" s="13"/>
      <c r="N34" s="13"/>
    </row>
    <row r="35" spans="1:14" s="1" customFormat="1" x14ac:dyDescent="0.25">
      <c r="B35" s="37">
        <f t="shared" ref="B35:H35" si="6">SUM(B34,B25)</f>
        <v>1441347123</v>
      </c>
      <c r="C35" s="37">
        <f t="shared" si="6"/>
        <v>1417305523</v>
      </c>
      <c r="D35" s="37">
        <f t="shared" si="6"/>
        <v>1523214977</v>
      </c>
      <c r="E35" s="37">
        <f t="shared" si="6"/>
        <v>1412383943</v>
      </c>
      <c r="F35" s="37">
        <f t="shared" si="6"/>
        <v>1423780201</v>
      </c>
      <c r="G35" s="37">
        <f t="shared" si="6"/>
        <v>1366941150</v>
      </c>
      <c r="H35" s="37">
        <f t="shared" si="6"/>
        <v>1487485514</v>
      </c>
      <c r="I35" s="37">
        <f t="shared" ref="I35:J35" si="7">SUM(I34,I25)</f>
        <v>1146106130</v>
      </c>
      <c r="J35" s="37">
        <f t="shared" si="7"/>
        <v>1258938540</v>
      </c>
      <c r="K35" s="10"/>
      <c r="L35" s="10"/>
      <c r="M35" s="10"/>
      <c r="N35" s="10"/>
    </row>
    <row r="36" spans="1:14" s="1" customFormat="1" x14ac:dyDescent="0.25">
      <c r="B36" s="37"/>
      <c r="C36" s="37"/>
      <c r="D36" s="37"/>
      <c r="E36" s="37"/>
      <c r="F36" s="37"/>
      <c r="G36" s="37"/>
      <c r="H36" s="37"/>
      <c r="I36" s="37"/>
      <c r="J36" s="37"/>
      <c r="K36" s="10"/>
      <c r="L36" s="10"/>
      <c r="M36" s="10"/>
      <c r="N36" s="10"/>
    </row>
    <row r="37" spans="1:14" x14ac:dyDescent="0.25">
      <c r="A37" s="64" t="s">
        <v>74</v>
      </c>
      <c r="B37" s="37"/>
      <c r="C37" s="37"/>
      <c r="D37" s="37"/>
      <c r="E37" s="37"/>
      <c r="F37" s="38"/>
      <c r="G37" s="37"/>
      <c r="H37" s="37"/>
      <c r="I37" s="37"/>
      <c r="J37" s="37"/>
      <c r="K37" s="10"/>
      <c r="L37" s="10"/>
      <c r="M37" s="10"/>
      <c r="N37" s="10"/>
    </row>
    <row r="38" spans="1:14" x14ac:dyDescent="0.25">
      <c r="A38" t="s">
        <v>14</v>
      </c>
      <c r="B38" s="32">
        <v>160000000</v>
      </c>
      <c r="C38" s="32">
        <v>160000000</v>
      </c>
      <c r="D38" s="32">
        <v>160000000</v>
      </c>
      <c r="E38" s="32">
        <v>160000000</v>
      </c>
      <c r="F38" s="32">
        <v>160000000</v>
      </c>
      <c r="G38" s="32">
        <v>160000000</v>
      </c>
      <c r="H38" s="32">
        <v>160000000</v>
      </c>
      <c r="I38" s="32">
        <v>160000000</v>
      </c>
      <c r="J38" s="32">
        <v>160000000</v>
      </c>
      <c r="K38" s="10"/>
      <c r="L38" s="10"/>
      <c r="M38" s="10"/>
      <c r="N38" s="10"/>
    </row>
    <row r="39" spans="1:14" x14ac:dyDescent="0.25">
      <c r="A39" t="s">
        <v>15</v>
      </c>
      <c r="B39" s="32">
        <v>-778254467</v>
      </c>
      <c r="C39" s="32">
        <v>-888405910</v>
      </c>
      <c r="D39" s="32">
        <v>-1008056270</v>
      </c>
      <c r="E39" s="32">
        <v>-1036609377</v>
      </c>
      <c r="F39" s="32">
        <v>-1069985942</v>
      </c>
      <c r="G39" s="32">
        <v>-824856427</v>
      </c>
      <c r="H39" s="32">
        <v>-914019013</v>
      </c>
      <c r="I39" s="32">
        <v>-1018230434</v>
      </c>
      <c r="J39" s="32">
        <v>-1124959036</v>
      </c>
      <c r="K39" s="10"/>
      <c r="L39" s="10"/>
      <c r="M39" s="10"/>
      <c r="N39" s="10"/>
    </row>
    <row r="40" spans="1:14" x14ac:dyDescent="0.25">
      <c r="A40" t="s">
        <v>16</v>
      </c>
      <c r="B40" s="32">
        <v>468830037</v>
      </c>
      <c r="C40" s="32">
        <v>468830037</v>
      </c>
      <c r="D40" s="32">
        <v>468830037</v>
      </c>
      <c r="E40" s="32">
        <v>468830037</v>
      </c>
      <c r="F40" s="33">
        <v>468830037</v>
      </c>
      <c r="G40" s="32">
        <v>202153963</v>
      </c>
      <c r="H40" s="32">
        <v>175008082</v>
      </c>
      <c r="I40" s="32">
        <v>152918682</v>
      </c>
      <c r="J40" s="32">
        <v>134904336</v>
      </c>
      <c r="K40" s="10"/>
      <c r="L40" s="10"/>
      <c r="M40" s="10"/>
      <c r="N40" s="10"/>
    </row>
    <row r="41" spans="1:14" x14ac:dyDescent="0.25">
      <c r="A41" s="1"/>
      <c r="B41" s="34">
        <f>SUM(B38:B40)</f>
        <v>-149424430</v>
      </c>
      <c r="C41" s="34">
        <f t="shared" ref="C41:J41" si="8">SUM(C38:C40)</f>
        <v>-259575873</v>
      </c>
      <c r="D41" s="46">
        <f t="shared" si="8"/>
        <v>-379226233</v>
      </c>
      <c r="E41" s="34">
        <f t="shared" si="8"/>
        <v>-407779340</v>
      </c>
      <c r="F41" s="34">
        <f t="shared" si="8"/>
        <v>-441155905</v>
      </c>
      <c r="G41" s="46">
        <f t="shared" si="8"/>
        <v>-462702464</v>
      </c>
      <c r="H41" s="34">
        <f t="shared" si="8"/>
        <v>-579010931</v>
      </c>
      <c r="I41" s="34">
        <f t="shared" si="8"/>
        <v>-705311752</v>
      </c>
      <c r="J41" s="34">
        <f t="shared" si="8"/>
        <v>-830054700</v>
      </c>
      <c r="K41" s="10"/>
      <c r="L41" s="10"/>
      <c r="M41" s="10"/>
      <c r="N41" s="10"/>
    </row>
    <row r="42" spans="1:14" x14ac:dyDescent="0.25">
      <c r="A42" s="1"/>
      <c r="B42" s="35"/>
      <c r="C42" s="35"/>
      <c r="D42" s="35"/>
      <c r="E42" s="35"/>
      <c r="F42" s="36"/>
      <c r="G42" s="35"/>
      <c r="H42" s="35"/>
      <c r="I42" s="35"/>
      <c r="J42" s="35"/>
      <c r="K42" s="10"/>
      <c r="L42" s="10"/>
      <c r="M42" s="10"/>
      <c r="N42" s="10"/>
    </row>
    <row r="43" spans="1:14" ht="15.75" thickBot="1" x14ac:dyDescent="0.3">
      <c r="A43" s="1"/>
      <c r="B43" s="40">
        <f>SUM(B41,B35)</f>
        <v>1291922693</v>
      </c>
      <c r="C43" s="40">
        <f>SUM(C41,C35)</f>
        <v>1157729650</v>
      </c>
      <c r="D43" s="40">
        <f>SUM(D41,D35)</f>
        <v>1143988744</v>
      </c>
      <c r="E43" s="40">
        <f>SUM(E41,E35)+1</f>
        <v>1004604604</v>
      </c>
      <c r="F43" s="40">
        <f>SUM(F41,F35)</f>
        <v>982624296</v>
      </c>
      <c r="G43" s="40">
        <f>SUM(G41,G35)</f>
        <v>904238686</v>
      </c>
      <c r="H43" s="40">
        <f>SUM(H41,H35)</f>
        <v>908474583</v>
      </c>
      <c r="I43" s="70">
        <f t="shared" ref="I43:J43" si="9">SUM(I41,I35)</f>
        <v>440794378</v>
      </c>
      <c r="J43" s="40">
        <f t="shared" si="9"/>
        <v>428883840</v>
      </c>
      <c r="K43" s="10"/>
      <c r="L43" s="10"/>
      <c r="M43" s="10"/>
      <c r="N43" s="10"/>
    </row>
    <row r="44" spans="1:14" x14ac:dyDescent="0.25">
      <c r="A44" s="1"/>
      <c r="B44" s="21"/>
      <c r="C44" s="21"/>
      <c r="D44" s="21"/>
      <c r="E44" s="21"/>
      <c r="F44" s="22"/>
      <c r="G44" s="21"/>
      <c r="H44" s="21"/>
      <c r="I44" s="71" t="s">
        <v>80</v>
      </c>
      <c r="J44" s="21"/>
      <c r="K44" s="10"/>
      <c r="L44" s="10"/>
      <c r="M44" s="10"/>
      <c r="N44" s="10"/>
    </row>
    <row r="45" spans="1:14" s="1" customFormat="1" x14ac:dyDescent="0.25">
      <c r="A45" s="61" t="s">
        <v>75</v>
      </c>
      <c r="B45" s="18">
        <f>B41/(B38/10)</f>
        <v>-9.3390268750000001</v>
      </c>
      <c r="C45" s="18">
        <f>C41/(C38/10)</f>
        <v>-16.2234920625</v>
      </c>
      <c r="D45" s="18"/>
      <c r="E45" s="18">
        <f>E41/(E38/10)</f>
        <v>-25.486208749999999</v>
      </c>
      <c r="F45" s="19">
        <f>F41/(F38/10)</f>
        <v>-27.572244062500001</v>
      </c>
      <c r="G45" s="18">
        <f>G41/(G38/10)</f>
        <v>-28.918904000000001</v>
      </c>
      <c r="H45" s="18">
        <f>H41/(H38/10)</f>
        <v>-36.188183187500002</v>
      </c>
      <c r="I45" s="18">
        <f t="shared" ref="I45:J45" si="10">I41/(I38/10)</f>
        <v>-44.081984499999997</v>
      </c>
      <c r="J45" s="18">
        <f t="shared" si="10"/>
        <v>-51.878418750000002</v>
      </c>
      <c r="K45" s="10"/>
      <c r="L45" s="10"/>
      <c r="M45" s="10"/>
      <c r="N45" s="10"/>
    </row>
    <row r="46" spans="1:14" x14ac:dyDescent="0.25">
      <c r="A46" s="61" t="s">
        <v>76</v>
      </c>
      <c r="B46" s="68">
        <f>B38/10</f>
        <v>16000000</v>
      </c>
      <c r="C46" s="68">
        <f t="shared" ref="C46:H46" si="11">C38/10</f>
        <v>16000000</v>
      </c>
      <c r="D46" s="68">
        <f t="shared" si="11"/>
        <v>16000000</v>
      </c>
      <c r="E46" s="68">
        <f t="shared" si="11"/>
        <v>16000000</v>
      </c>
      <c r="F46" s="68">
        <f t="shared" si="11"/>
        <v>16000000</v>
      </c>
      <c r="G46" s="68">
        <f t="shared" si="11"/>
        <v>16000000</v>
      </c>
      <c r="H46" s="68">
        <f t="shared" si="11"/>
        <v>16000000</v>
      </c>
      <c r="I46" s="68">
        <f t="shared" ref="I46:J46" si="12">I38/10</f>
        <v>16000000</v>
      </c>
      <c r="J46" s="68">
        <f t="shared" si="12"/>
        <v>16000000</v>
      </c>
      <c r="K46" s="68"/>
      <c r="L46" s="6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7"/>
  <sheetViews>
    <sheetView workbookViewId="0">
      <pane xSplit="1" ySplit="4" topLeftCell="B8" activePane="bottomRight" state="frozen"/>
      <selection pane="topRight" activeCell="B1" sqref="B1"/>
      <selection pane="bottomLeft" activeCell="A6" sqref="A6"/>
      <selection pane="bottomRight" activeCell="L23" sqref="L23"/>
    </sheetView>
  </sheetViews>
  <sheetFormatPr defaultRowHeight="15" x14ac:dyDescent="0.25"/>
  <cols>
    <col min="1" max="1" width="39" customWidth="1"/>
    <col min="2" max="2" width="12.5703125" style="17" bestFit="1" customWidth="1"/>
    <col min="3" max="4" width="13.42578125" bestFit="1" customWidth="1"/>
    <col min="5" max="7" width="12.5703125" bestFit="1" customWidth="1"/>
    <col min="8" max="10" width="13.42578125" bestFit="1" customWidth="1"/>
  </cols>
  <sheetData>
    <row r="1" spans="1:14" ht="15.75" x14ac:dyDescent="0.25">
      <c r="A1" s="1" t="s">
        <v>8</v>
      </c>
      <c r="B1" s="8"/>
      <c r="C1" s="8"/>
      <c r="D1" s="8"/>
      <c r="E1" s="8"/>
      <c r="F1" s="8"/>
      <c r="G1" s="9"/>
      <c r="H1" s="10"/>
      <c r="I1" s="10"/>
      <c r="J1" s="10"/>
    </row>
    <row r="2" spans="1:14" ht="15.75" x14ac:dyDescent="0.25">
      <c r="A2" s="1" t="s">
        <v>78</v>
      </c>
      <c r="B2" s="2"/>
      <c r="C2" s="2"/>
      <c r="D2" s="2"/>
      <c r="E2" s="2"/>
      <c r="F2" s="2"/>
    </row>
    <row r="3" spans="1:14" ht="15.75" x14ac:dyDescent="0.25">
      <c r="A3" s="1" t="s">
        <v>45</v>
      </c>
      <c r="B3" s="2"/>
      <c r="C3" s="2"/>
      <c r="D3" s="2"/>
      <c r="E3" s="2"/>
      <c r="F3" s="2"/>
    </row>
    <row r="4" spans="1:14" x14ac:dyDescent="0.25">
      <c r="A4" s="1"/>
      <c r="B4" s="1">
        <v>2011</v>
      </c>
      <c r="C4" s="1">
        <v>2012</v>
      </c>
      <c r="D4" s="1">
        <v>2013</v>
      </c>
      <c r="E4" s="1">
        <v>2014</v>
      </c>
      <c r="F4" s="1">
        <v>2015</v>
      </c>
      <c r="G4" s="1">
        <v>2016</v>
      </c>
      <c r="H4" s="1">
        <v>2017</v>
      </c>
      <c r="I4" s="1">
        <v>2018</v>
      </c>
      <c r="J4" s="1">
        <v>2019</v>
      </c>
    </row>
    <row r="5" spans="1:14" ht="15.75" x14ac:dyDescent="0.25">
      <c r="A5" s="2"/>
      <c r="B5" s="41"/>
      <c r="C5" s="42"/>
      <c r="D5" s="42"/>
      <c r="E5" s="42"/>
      <c r="F5" s="42"/>
      <c r="G5" s="42"/>
      <c r="H5" s="42"/>
      <c r="I5" s="42"/>
      <c r="J5" s="42"/>
    </row>
    <row r="6" spans="1:14" x14ac:dyDescent="0.25">
      <c r="A6" s="61" t="s">
        <v>58</v>
      </c>
      <c r="B6" s="33">
        <v>271731818</v>
      </c>
      <c r="C6" s="32">
        <v>281638028</v>
      </c>
      <c r="D6" s="32">
        <v>208342370</v>
      </c>
      <c r="E6" s="32">
        <v>185943095</v>
      </c>
      <c r="F6" s="32">
        <v>210158529</v>
      </c>
      <c r="G6" s="32">
        <v>172045280</v>
      </c>
      <c r="H6" s="32">
        <v>115716987</v>
      </c>
      <c r="I6" s="32">
        <v>66214874</v>
      </c>
      <c r="J6" s="32">
        <v>65555178</v>
      </c>
      <c r="K6" s="14"/>
      <c r="L6" s="14"/>
      <c r="M6" s="14"/>
      <c r="N6" s="14"/>
    </row>
    <row r="7" spans="1:14" x14ac:dyDescent="0.25">
      <c r="A7" t="s">
        <v>59</v>
      </c>
      <c r="B7" s="43">
        <v>223562946</v>
      </c>
      <c r="C7" s="44">
        <v>231713120</v>
      </c>
      <c r="D7" s="44">
        <v>168289481</v>
      </c>
      <c r="E7" s="44">
        <v>151779381</v>
      </c>
      <c r="F7" s="44">
        <v>169632706</v>
      </c>
      <c r="G7" s="44">
        <v>133571419</v>
      </c>
      <c r="H7" s="44">
        <v>92169870</v>
      </c>
      <c r="I7" s="44">
        <v>52808757</v>
      </c>
      <c r="J7" s="44">
        <v>52421200</v>
      </c>
      <c r="K7" s="14"/>
      <c r="L7" s="14"/>
      <c r="M7" s="14"/>
      <c r="N7" s="14"/>
    </row>
    <row r="8" spans="1:14" s="1" customFormat="1" x14ac:dyDescent="0.25">
      <c r="A8" s="61" t="s">
        <v>60</v>
      </c>
      <c r="B8" s="38">
        <f t="shared" ref="B8:J8" si="0">B6-B7</f>
        <v>48168872</v>
      </c>
      <c r="C8" s="38">
        <f t="shared" si="0"/>
        <v>49924908</v>
      </c>
      <c r="D8" s="38">
        <f t="shared" si="0"/>
        <v>40052889</v>
      </c>
      <c r="E8" s="38">
        <f t="shared" si="0"/>
        <v>34163714</v>
      </c>
      <c r="F8" s="38">
        <f t="shared" si="0"/>
        <v>40525823</v>
      </c>
      <c r="G8" s="38">
        <f t="shared" si="0"/>
        <v>38473861</v>
      </c>
      <c r="H8" s="38">
        <f t="shared" si="0"/>
        <v>23547117</v>
      </c>
      <c r="I8" s="38">
        <f t="shared" si="0"/>
        <v>13406117</v>
      </c>
      <c r="J8" s="38">
        <f t="shared" si="0"/>
        <v>13133978</v>
      </c>
      <c r="K8" s="12"/>
      <c r="L8" s="12"/>
      <c r="M8" s="12"/>
      <c r="N8" s="12"/>
    </row>
    <row r="9" spans="1:14" s="1" customFormat="1" x14ac:dyDescent="0.25">
      <c r="A9" s="61" t="s">
        <v>61</v>
      </c>
      <c r="B9" s="38">
        <f>SUM(B10)</f>
        <v>41928718</v>
      </c>
      <c r="C9" s="38">
        <f>SUM(C10)</f>
        <v>71256229</v>
      </c>
      <c r="D9" s="38">
        <f>SUM(D10:D10)</f>
        <v>60329087</v>
      </c>
      <c r="E9" s="38">
        <f>SUM(E10:E10)</f>
        <v>54988405</v>
      </c>
      <c r="F9" s="38">
        <f>SUM(F10:F10)</f>
        <v>52436472</v>
      </c>
      <c r="G9" s="38">
        <f>SUM(G10:G10)</f>
        <v>44067645</v>
      </c>
      <c r="H9" s="38">
        <f>SUM(H10:H10)</f>
        <v>38731867</v>
      </c>
      <c r="I9" s="38">
        <f t="shared" ref="I9:J9" si="1">SUM(I10:I10)</f>
        <v>37779350</v>
      </c>
      <c r="J9" s="38">
        <f t="shared" si="1"/>
        <v>32617285</v>
      </c>
      <c r="K9" s="12"/>
      <c r="L9" s="12"/>
      <c r="M9" s="12"/>
      <c r="N9" s="12"/>
    </row>
    <row r="10" spans="1:14" s="3" customFormat="1" x14ac:dyDescent="0.25">
      <c r="A10" s="3" t="s">
        <v>6</v>
      </c>
      <c r="B10" s="33">
        <v>41928718</v>
      </c>
      <c r="C10" s="32">
        <v>71256229</v>
      </c>
      <c r="D10" s="32">
        <v>60329087</v>
      </c>
      <c r="E10" s="32">
        <v>54988405</v>
      </c>
      <c r="F10" s="32">
        <v>52436472</v>
      </c>
      <c r="G10" s="32">
        <v>44067645</v>
      </c>
      <c r="H10" s="32">
        <v>38731867</v>
      </c>
      <c r="I10" s="32">
        <v>37779350</v>
      </c>
      <c r="J10" s="32">
        <v>32617285</v>
      </c>
      <c r="K10" s="16"/>
      <c r="L10" s="16"/>
      <c r="M10" s="16"/>
      <c r="N10" s="16"/>
    </row>
    <row r="11" spans="1:14" s="1" customFormat="1" x14ac:dyDescent="0.25">
      <c r="A11" s="61" t="s">
        <v>62</v>
      </c>
      <c r="B11" s="38">
        <f t="shared" ref="B11:J11" si="2">B8-B9</f>
        <v>6240154</v>
      </c>
      <c r="C11" s="37">
        <f t="shared" si="2"/>
        <v>-21331321</v>
      </c>
      <c r="D11" s="37">
        <f t="shared" si="2"/>
        <v>-20276198</v>
      </c>
      <c r="E11" s="37">
        <f t="shared" si="2"/>
        <v>-20824691</v>
      </c>
      <c r="F11" s="37">
        <f t="shared" si="2"/>
        <v>-11910649</v>
      </c>
      <c r="G11" s="37">
        <f t="shared" si="2"/>
        <v>-5593784</v>
      </c>
      <c r="H11" s="37">
        <f t="shared" si="2"/>
        <v>-15184750</v>
      </c>
      <c r="I11" s="37">
        <f t="shared" si="2"/>
        <v>-24373233</v>
      </c>
      <c r="J11" s="37">
        <f t="shared" si="2"/>
        <v>-19483307</v>
      </c>
      <c r="K11" s="12"/>
      <c r="L11" s="12"/>
      <c r="M11" s="12"/>
      <c r="N11" s="12"/>
    </row>
    <row r="12" spans="1:14" s="1" customFormat="1" x14ac:dyDescent="0.25">
      <c r="A12" s="62" t="s">
        <v>63</v>
      </c>
      <c r="B12" s="38"/>
      <c r="C12" s="37"/>
      <c r="D12" s="37"/>
      <c r="E12" s="37"/>
      <c r="F12" s="37"/>
      <c r="G12" s="37"/>
      <c r="H12" s="37"/>
      <c r="I12" s="37"/>
      <c r="J12" s="37"/>
      <c r="K12" s="12"/>
      <c r="L12" s="12"/>
      <c r="M12" s="12"/>
      <c r="N12" s="12"/>
    </row>
    <row r="13" spans="1:14" s="3" customFormat="1" x14ac:dyDescent="0.25">
      <c r="A13" s="3" t="s">
        <v>23</v>
      </c>
      <c r="B13" s="33">
        <v>78604333</v>
      </c>
      <c r="C13" s="32">
        <v>91847149</v>
      </c>
      <c r="D13" s="32">
        <v>103408492</v>
      </c>
      <c r="E13" s="32">
        <v>12650043</v>
      </c>
      <c r="F13" s="32">
        <v>25913057</v>
      </c>
      <c r="G13" s="32">
        <v>15436639</v>
      </c>
      <c r="H13" s="32">
        <v>100776567</v>
      </c>
      <c r="I13" s="32">
        <v>101535063</v>
      </c>
      <c r="J13" s="32">
        <v>104866310</v>
      </c>
      <c r="K13" s="16"/>
      <c r="L13" s="16"/>
      <c r="M13" s="16"/>
      <c r="N13" s="16"/>
    </row>
    <row r="14" spans="1:14" s="3" customFormat="1" x14ac:dyDescent="0.25">
      <c r="A14" s="3" t="s">
        <v>24</v>
      </c>
      <c r="B14" s="36"/>
      <c r="C14" s="35">
        <v>4457505</v>
      </c>
      <c r="D14" s="35">
        <v>5101549</v>
      </c>
      <c r="E14" s="35">
        <v>5495945</v>
      </c>
      <c r="F14" s="35">
        <v>5092896</v>
      </c>
      <c r="G14" s="35">
        <v>0</v>
      </c>
      <c r="H14" s="35">
        <v>0</v>
      </c>
      <c r="I14" s="35">
        <v>4765</v>
      </c>
      <c r="J14" s="35"/>
      <c r="K14" s="16"/>
      <c r="L14" s="16"/>
      <c r="M14" s="16"/>
      <c r="N14" s="16"/>
    </row>
    <row r="15" spans="1:14" s="1" customFormat="1" x14ac:dyDescent="0.25">
      <c r="A15" s="61" t="s">
        <v>64</v>
      </c>
      <c r="B15" s="38">
        <f>B11-B13+B14</f>
        <v>-72364179</v>
      </c>
      <c r="C15" s="38">
        <f>C11-C13+C14</f>
        <v>-108720965</v>
      </c>
      <c r="D15" s="38">
        <f t="shared" ref="D15:J15" si="3">D11-D13+D14</f>
        <v>-118583141</v>
      </c>
      <c r="E15" s="38">
        <f t="shared" si="3"/>
        <v>-27978789</v>
      </c>
      <c r="F15" s="38">
        <f t="shared" si="3"/>
        <v>-32730810</v>
      </c>
      <c r="G15" s="38">
        <f t="shared" si="3"/>
        <v>-21030423</v>
      </c>
      <c r="H15" s="38">
        <f t="shared" si="3"/>
        <v>-115961317</v>
      </c>
      <c r="I15" s="38">
        <f t="shared" si="3"/>
        <v>-125903531</v>
      </c>
      <c r="J15" s="38">
        <f t="shared" si="3"/>
        <v>-124349617</v>
      </c>
      <c r="K15" s="12"/>
      <c r="L15" s="12"/>
      <c r="M15" s="12"/>
      <c r="N15" s="12"/>
    </row>
    <row r="16" spans="1:14" x14ac:dyDescent="0.25">
      <c r="A16" s="3" t="s">
        <v>7</v>
      </c>
      <c r="B16" s="33">
        <v>141799800</v>
      </c>
      <c r="C16" s="32"/>
      <c r="D16" s="32">
        <v>0</v>
      </c>
      <c r="E16" s="32"/>
      <c r="F16" s="32"/>
      <c r="G16" s="32"/>
      <c r="H16" s="32"/>
      <c r="I16" s="32"/>
      <c r="J16" s="32"/>
      <c r="K16" s="14"/>
      <c r="L16" s="14"/>
      <c r="M16" s="14"/>
      <c r="N16" s="14"/>
    </row>
    <row r="17" spans="1:14" x14ac:dyDescent="0.25">
      <c r="A17" s="3"/>
      <c r="B17" s="33">
        <v>0</v>
      </c>
      <c r="C17" s="32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/>
      <c r="J17" s="32"/>
      <c r="K17" s="14"/>
      <c r="L17" s="14"/>
      <c r="M17" s="14"/>
      <c r="N17" s="14"/>
    </row>
    <row r="18" spans="1:14" x14ac:dyDescent="0.25">
      <c r="A18" s="61" t="s">
        <v>65</v>
      </c>
      <c r="B18" s="45">
        <f>(B15+B16)</f>
        <v>69435621</v>
      </c>
      <c r="C18" s="46">
        <f t="shared" ref="C18:J18" si="4">(C15-C16)</f>
        <v>-108720965</v>
      </c>
      <c r="D18" s="46">
        <f t="shared" si="4"/>
        <v>-118583141</v>
      </c>
      <c r="E18" s="46">
        <f t="shared" ref="E18:F18" si="5">(E15-E16)</f>
        <v>-27978789</v>
      </c>
      <c r="F18" s="46">
        <f t="shared" si="5"/>
        <v>-32730810</v>
      </c>
      <c r="G18" s="46">
        <f t="shared" si="4"/>
        <v>-21030423</v>
      </c>
      <c r="H18" s="46">
        <f t="shared" si="4"/>
        <v>-115961317</v>
      </c>
      <c r="I18" s="46">
        <f t="shared" si="4"/>
        <v>-125903531</v>
      </c>
      <c r="J18" s="46">
        <f t="shared" si="4"/>
        <v>-124349617</v>
      </c>
      <c r="K18" s="14"/>
      <c r="L18" s="14"/>
      <c r="M18" s="14"/>
      <c r="N18" s="14"/>
    </row>
    <row r="19" spans="1:14" s="3" customFormat="1" x14ac:dyDescent="0.25">
      <c r="A19"/>
      <c r="B19" s="36"/>
      <c r="C19" s="35"/>
      <c r="D19" s="35"/>
      <c r="E19" s="35"/>
      <c r="F19" s="35"/>
      <c r="G19" s="32"/>
      <c r="H19" s="32"/>
      <c r="I19" s="32"/>
      <c r="J19" s="32"/>
      <c r="K19" s="16"/>
      <c r="L19" s="16"/>
      <c r="M19" s="16"/>
      <c r="N19" s="16"/>
    </row>
    <row r="20" spans="1:14" x14ac:dyDescent="0.25">
      <c r="A20" s="64" t="s">
        <v>66</v>
      </c>
      <c r="B20" s="47">
        <v>-1373300</v>
      </c>
      <c r="C20" s="47">
        <v>-1430478</v>
      </c>
      <c r="D20" s="47">
        <v>1067219</v>
      </c>
      <c r="E20" s="48">
        <v>574317</v>
      </c>
      <c r="F20" s="48">
        <v>645755</v>
      </c>
      <c r="G20" s="48">
        <v>516136</v>
      </c>
      <c r="H20" s="48">
        <v>347150</v>
      </c>
      <c r="I20" s="48">
        <v>397290</v>
      </c>
      <c r="J20" s="48">
        <v>393331</v>
      </c>
      <c r="K20" s="14"/>
      <c r="L20" s="14"/>
      <c r="M20" s="14"/>
      <c r="N20" s="14"/>
    </row>
    <row r="21" spans="1:14" x14ac:dyDescent="0.25">
      <c r="A21" s="61" t="s">
        <v>67</v>
      </c>
      <c r="B21" s="45">
        <f>B18-B20</f>
        <v>70808921</v>
      </c>
      <c r="C21" s="46">
        <f>C18+C20</f>
        <v>-110151443</v>
      </c>
      <c r="D21" s="46">
        <f>D18-D20</f>
        <v>-119650360</v>
      </c>
      <c r="E21" s="46">
        <f>E18-E20</f>
        <v>-28553106</v>
      </c>
      <c r="F21" s="46">
        <f>F18-F20</f>
        <v>-33376565</v>
      </c>
      <c r="G21" s="46">
        <f>G18-G20</f>
        <v>-21546559</v>
      </c>
      <c r="H21" s="46">
        <f>H18-H20</f>
        <v>-116308467</v>
      </c>
      <c r="I21" s="46">
        <f t="shared" ref="I21:J21" si="6">I18-I20</f>
        <v>-126300821</v>
      </c>
      <c r="J21" s="46">
        <f t="shared" si="6"/>
        <v>-124742948</v>
      </c>
      <c r="K21" s="14"/>
      <c r="L21" s="14"/>
      <c r="M21" s="14"/>
      <c r="N21" s="14"/>
    </row>
    <row r="22" spans="1:14" x14ac:dyDescent="0.25">
      <c r="A22" s="1"/>
      <c r="B22" s="22"/>
      <c r="C22" s="21"/>
      <c r="D22" s="21"/>
      <c r="E22" s="21"/>
      <c r="F22" s="21"/>
      <c r="G22" s="21"/>
      <c r="H22" s="21"/>
      <c r="I22" s="21"/>
      <c r="J22" s="21"/>
      <c r="K22" s="14"/>
      <c r="L22" s="14"/>
      <c r="M22" s="14"/>
      <c r="N22" s="14"/>
    </row>
    <row r="23" spans="1:14" x14ac:dyDescent="0.25">
      <c r="A23" s="61" t="s">
        <v>68</v>
      </c>
      <c r="B23" s="20">
        <f>B21/('1'!B38/10)</f>
        <v>4.4255575624999999</v>
      </c>
      <c r="C23" s="20">
        <f>C21/('1'!C38/10)</f>
        <v>-6.8844651875</v>
      </c>
      <c r="D23" s="20">
        <f>D21/('1'!D38/10)</f>
        <v>-7.4781475000000004</v>
      </c>
      <c r="E23" s="20">
        <f>E21/('1'!E38/10)</f>
        <v>-1.784569125</v>
      </c>
      <c r="F23" s="20">
        <f>F21/('1'!F38/10)</f>
        <v>-2.0860353125</v>
      </c>
      <c r="G23" s="20">
        <f>G21/('1'!G38/10)</f>
        <v>-1.3466599374999999</v>
      </c>
      <c r="H23" s="20">
        <f>H21/('1'!H38/10)</f>
        <v>-7.2692791874999996</v>
      </c>
      <c r="I23" s="20">
        <f>I21/('1'!I38/10)</f>
        <v>-7.8938013124999999</v>
      </c>
      <c r="J23" s="20">
        <f>J21/('1'!J38/10)</f>
        <v>-7.7964342499999999</v>
      </c>
      <c r="K23" s="14"/>
      <c r="L23" s="14"/>
      <c r="M23" s="14"/>
      <c r="N23" s="14"/>
    </row>
    <row r="24" spans="1:14" x14ac:dyDescent="0.25">
      <c r="A24" s="62" t="s">
        <v>69</v>
      </c>
      <c r="B24" s="33">
        <f>'1'!B38/10</f>
        <v>16000000</v>
      </c>
      <c r="C24" s="33">
        <f>'1'!C38/10</f>
        <v>16000000</v>
      </c>
      <c r="D24" s="33">
        <f>'1'!D38/10</f>
        <v>16000000</v>
      </c>
      <c r="E24" s="33">
        <f>'1'!E38/10</f>
        <v>16000000</v>
      </c>
      <c r="F24" s="33">
        <f>'1'!F38/10</f>
        <v>16000000</v>
      </c>
      <c r="G24" s="33">
        <f>'1'!G38/10</f>
        <v>16000000</v>
      </c>
      <c r="H24" s="33">
        <f>'1'!H38/10</f>
        <v>16000000</v>
      </c>
      <c r="I24" s="33">
        <f>'1'!I38/10</f>
        <v>16000000</v>
      </c>
      <c r="J24" s="33">
        <f>'1'!J38/10</f>
        <v>16000000</v>
      </c>
      <c r="K24" s="14"/>
      <c r="L24" s="14"/>
      <c r="M24" s="14"/>
      <c r="N24" s="14"/>
    </row>
    <row r="25" spans="1:14" x14ac:dyDescent="0.25">
      <c r="K25" s="14"/>
      <c r="L25" s="14"/>
      <c r="M25" s="14"/>
      <c r="N25" s="14"/>
    </row>
    <row r="26" spans="1:14" x14ac:dyDescent="0.25">
      <c r="K26" s="14"/>
      <c r="L26" s="14"/>
      <c r="M26" s="14"/>
      <c r="N26" s="14"/>
    </row>
    <row r="27" spans="1:14" x14ac:dyDescent="0.25">
      <c r="K27" s="14"/>
      <c r="L27" s="14"/>
      <c r="M27" s="14"/>
      <c r="N27" s="14"/>
    </row>
    <row r="28" spans="1:14" x14ac:dyDescent="0.25">
      <c r="K28" s="14"/>
      <c r="L28" s="14"/>
      <c r="M28" s="14"/>
      <c r="N28" s="14"/>
    </row>
    <row r="29" spans="1:14" x14ac:dyDescent="0.25">
      <c r="K29" s="14"/>
      <c r="L29" s="14"/>
      <c r="M29" s="14"/>
      <c r="N29" s="14"/>
    </row>
    <row r="30" spans="1:14" x14ac:dyDescent="0.25">
      <c r="K30" s="14"/>
      <c r="L30" s="14"/>
      <c r="M30" s="14"/>
      <c r="N30" s="14"/>
    </row>
    <row r="31" spans="1:14" x14ac:dyDescent="0.25">
      <c r="K31" s="14"/>
      <c r="L31" s="14"/>
      <c r="M31" s="14"/>
      <c r="N31" s="14"/>
    </row>
    <row r="32" spans="1:14" x14ac:dyDescent="0.25">
      <c r="K32" s="14"/>
      <c r="L32" s="14"/>
      <c r="M32" s="14"/>
      <c r="N32" s="14"/>
    </row>
    <row r="33" spans="1:14" x14ac:dyDescent="0.25">
      <c r="K33" s="14"/>
      <c r="L33" s="14"/>
      <c r="M33" s="14"/>
      <c r="N33" s="14"/>
    </row>
    <row r="34" spans="1:14" x14ac:dyDescent="0.25">
      <c r="K34" s="14"/>
      <c r="L34" s="14"/>
      <c r="M34" s="14"/>
      <c r="N34" s="14"/>
    </row>
    <row r="35" spans="1:14" x14ac:dyDescent="0.25">
      <c r="K35" s="14"/>
      <c r="L35" s="14"/>
      <c r="M35" s="14"/>
      <c r="N35" s="14"/>
    </row>
    <row r="36" spans="1:14" x14ac:dyDescent="0.25">
      <c r="K36" s="14"/>
      <c r="L36" s="14"/>
      <c r="M36" s="14"/>
      <c r="N36" s="14"/>
    </row>
    <row r="37" spans="1:14" x14ac:dyDescent="0.25">
      <c r="K37" s="14"/>
      <c r="L37" s="14"/>
      <c r="M37" s="14"/>
      <c r="N37" s="14"/>
    </row>
    <row r="38" spans="1:14" x14ac:dyDescent="0.25">
      <c r="K38" s="14"/>
      <c r="L38" s="14"/>
      <c r="M38" s="14"/>
      <c r="N38" s="14"/>
    </row>
    <row r="39" spans="1:14" x14ac:dyDescent="0.25">
      <c r="K39" s="14"/>
      <c r="L39" s="14"/>
      <c r="M39" s="14"/>
      <c r="N39" s="14"/>
    </row>
    <row r="40" spans="1:14" x14ac:dyDescent="0.25">
      <c r="K40" s="14"/>
      <c r="L40" s="14"/>
      <c r="M40" s="14"/>
      <c r="N40" s="14"/>
    </row>
    <row r="41" spans="1:14" x14ac:dyDescent="0.25">
      <c r="K41" s="14"/>
      <c r="L41" s="14"/>
      <c r="M41" s="14"/>
      <c r="N41" s="14"/>
    </row>
    <row r="42" spans="1:14" x14ac:dyDescent="0.25">
      <c r="K42" s="14"/>
      <c r="L42" s="14"/>
      <c r="M42" s="14"/>
      <c r="N42" s="14"/>
    </row>
    <row r="43" spans="1:14" x14ac:dyDescent="0.25">
      <c r="K43" s="14"/>
      <c r="L43" s="14"/>
      <c r="M43" s="14"/>
      <c r="N43" s="14"/>
    </row>
    <row r="44" spans="1:14" x14ac:dyDescent="0.25">
      <c r="K44" s="14"/>
      <c r="L44" s="14"/>
      <c r="M44" s="14"/>
      <c r="N44" s="14"/>
    </row>
    <row r="45" spans="1:14" x14ac:dyDescent="0.25">
      <c r="K45" s="14"/>
      <c r="L45" s="14"/>
      <c r="M45" s="14"/>
      <c r="N45" s="14"/>
    </row>
    <row r="47" spans="1:14" x14ac:dyDescent="0.25">
      <c r="A47" s="4"/>
      <c r="B47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4"/>
  <sheetViews>
    <sheetView tabSelected="1" workbookViewId="0">
      <pane xSplit="1" ySplit="4" topLeftCell="B23" activePane="bottomRight" state="frozen"/>
      <selection pane="topRight" activeCell="B1" sqref="B1"/>
      <selection pane="bottomLeft" activeCell="A6" sqref="A6"/>
      <selection pane="bottomRight" activeCell="B40" sqref="B40"/>
    </sheetView>
  </sheetViews>
  <sheetFormatPr defaultRowHeight="15" x14ac:dyDescent="0.25"/>
  <cols>
    <col min="1" max="1" width="47.5703125" customWidth="1"/>
    <col min="2" max="2" width="13.42578125" style="24" bestFit="1" customWidth="1"/>
    <col min="3" max="10" width="13.42578125" style="9" bestFit="1" customWidth="1"/>
    <col min="11" max="11" width="13.42578125" bestFit="1" customWidth="1"/>
  </cols>
  <sheetData>
    <row r="1" spans="1:15" ht="15.75" x14ac:dyDescent="0.25">
      <c r="A1" s="1" t="s">
        <v>8</v>
      </c>
      <c r="B1" s="8"/>
      <c r="C1" s="8"/>
      <c r="D1" s="8"/>
      <c r="E1" s="8"/>
      <c r="F1" s="8"/>
      <c r="H1" s="10"/>
      <c r="I1" s="10"/>
      <c r="J1" s="10"/>
    </row>
    <row r="2" spans="1:15" ht="15.75" x14ac:dyDescent="0.25">
      <c r="A2" s="1" t="s">
        <v>44</v>
      </c>
      <c r="B2" s="2"/>
      <c r="C2" s="2"/>
      <c r="D2" s="2"/>
      <c r="E2" s="2"/>
      <c r="F2" s="2"/>
      <c r="G2"/>
      <c r="H2"/>
      <c r="I2"/>
      <c r="J2"/>
    </row>
    <row r="3" spans="1:15" ht="15.75" x14ac:dyDescent="0.25">
      <c r="A3" s="1" t="s">
        <v>45</v>
      </c>
      <c r="B3" s="2"/>
      <c r="C3" s="2"/>
      <c r="D3" s="2"/>
      <c r="E3" s="2"/>
      <c r="F3" s="2"/>
      <c r="G3"/>
      <c r="H3"/>
      <c r="I3"/>
      <c r="J3"/>
    </row>
    <row r="4" spans="1:15" x14ac:dyDescent="0.25">
      <c r="A4" s="1"/>
      <c r="B4" s="1">
        <v>2011</v>
      </c>
      <c r="C4" s="1">
        <v>2012</v>
      </c>
      <c r="D4" s="1">
        <v>2013</v>
      </c>
      <c r="E4" s="1">
        <v>2014</v>
      </c>
      <c r="F4" s="1">
        <v>2015</v>
      </c>
      <c r="G4" s="1">
        <v>2016</v>
      </c>
      <c r="H4" s="1">
        <v>2017</v>
      </c>
      <c r="I4" s="1">
        <v>2018</v>
      </c>
      <c r="J4" s="1">
        <v>2019</v>
      </c>
    </row>
    <row r="5" spans="1:15" ht="15.75" x14ac:dyDescent="0.25">
      <c r="A5" s="2"/>
      <c r="B5" s="49"/>
      <c r="C5" s="50"/>
      <c r="D5" s="50"/>
      <c r="E5" s="50"/>
      <c r="F5" s="50"/>
      <c r="G5" s="50"/>
      <c r="H5" s="50"/>
      <c r="I5" s="50"/>
      <c r="J5" s="50"/>
    </row>
    <row r="6" spans="1:15" x14ac:dyDescent="0.25">
      <c r="A6" s="61" t="s">
        <v>50</v>
      </c>
      <c r="B6" s="51"/>
      <c r="C6" s="52"/>
      <c r="D6" s="52"/>
      <c r="E6" s="52"/>
      <c r="F6" s="52"/>
      <c r="G6" s="52"/>
      <c r="H6" s="52"/>
      <c r="I6" s="52"/>
      <c r="J6" s="52"/>
    </row>
    <row r="7" spans="1:15" x14ac:dyDescent="0.25">
      <c r="A7" t="s">
        <v>25</v>
      </c>
      <c r="B7" s="51">
        <v>271731818</v>
      </c>
      <c r="C7" s="52">
        <v>281638028</v>
      </c>
      <c r="D7" s="52">
        <v>208342370</v>
      </c>
      <c r="E7" s="52">
        <v>203291520</v>
      </c>
      <c r="F7" s="32">
        <v>210158529</v>
      </c>
      <c r="G7" s="52">
        <v>172045280</v>
      </c>
      <c r="H7" s="52">
        <v>115716987</v>
      </c>
      <c r="I7" s="52">
        <v>66214874</v>
      </c>
      <c r="J7" s="52">
        <v>65555178</v>
      </c>
      <c r="K7" s="10"/>
      <c r="L7" s="10"/>
      <c r="M7" s="10"/>
      <c r="N7" s="10"/>
      <c r="O7" s="10"/>
    </row>
    <row r="8" spans="1:15" ht="15.75" x14ac:dyDescent="0.25">
      <c r="A8" s="5" t="s">
        <v>26</v>
      </c>
      <c r="B8" s="51">
        <v>-222409967</v>
      </c>
      <c r="C8" s="52">
        <v>-194138218</v>
      </c>
      <c r="D8" s="52">
        <v>-120775284</v>
      </c>
      <c r="E8" s="52">
        <v>-64851081</v>
      </c>
      <c r="F8" s="32">
        <v>-223731461</v>
      </c>
      <c r="G8" s="52">
        <v>-121480211</v>
      </c>
      <c r="H8" s="52">
        <v>-137575065</v>
      </c>
      <c r="I8" s="52">
        <v>-48486416</v>
      </c>
      <c r="J8" s="52">
        <v>-70824573</v>
      </c>
      <c r="K8" s="10"/>
      <c r="L8" s="10"/>
      <c r="M8" s="10"/>
      <c r="N8" s="10"/>
      <c r="O8" s="10"/>
    </row>
    <row r="9" spans="1:15" ht="15.75" x14ac:dyDescent="0.25">
      <c r="A9" s="5" t="s">
        <v>27</v>
      </c>
      <c r="B9" s="51">
        <v>-60438680</v>
      </c>
      <c r="C9" s="52">
        <v>25791648</v>
      </c>
      <c r="D9" s="52">
        <v>74691958</v>
      </c>
      <c r="E9" s="52">
        <v>-12650043</v>
      </c>
      <c r="F9" s="32"/>
      <c r="G9" s="52">
        <v>0</v>
      </c>
      <c r="H9" s="52">
        <v>0</v>
      </c>
      <c r="I9" s="52"/>
      <c r="J9" s="52"/>
      <c r="K9" s="10"/>
      <c r="L9" s="10"/>
      <c r="M9" s="10"/>
      <c r="N9" s="10"/>
      <c r="O9" s="10"/>
    </row>
    <row r="10" spans="1:15" ht="15.75" x14ac:dyDescent="0.25">
      <c r="A10" s="5" t="s">
        <v>11</v>
      </c>
      <c r="B10" s="51">
        <v>-57345652</v>
      </c>
      <c r="C10" s="52">
        <v>-41847158</v>
      </c>
      <c r="D10" s="52">
        <v>-149136475</v>
      </c>
      <c r="E10" s="52">
        <v>0</v>
      </c>
      <c r="F10" s="32"/>
      <c r="G10" s="52">
        <v>0</v>
      </c>
      <c r="H10" s="52">
        <v>0</v>
      </c>
      <c r="I10" s="52"/>
      <c r="J10" s="52"/>
      <c r="K10" s="10"/>
      <c r="L10" s="10"/>
      <c r="M10" s="10"/>
      <c r="N10" s="10"/>
      <c r="O10" s="10"/>
    </row>
    <row r="11" spans="1:15" ht="15.75" x14ac:dyDescent="0.25">
      <c r="A11" s="5" t="s">
        <v>38</v>
      </c>
      <c r="B11" s="51"/>
      <c r="C11" s="52"/>
      <c r="D11" s="52">
        <v>0</v>
      </c>
      <c r="E11" s="52">
        <v>0</v>
      </c>
      <c r="F11" s="32">
        <v>-25913057</v>
      </c>
      <c r="G11" s="52">
        <v>-15436639</v>
      </c>
      <c r="H11" s="52">
        <v>-100776567</v>
      </c>
      <c r="I11" s="52">
        <v>-101535063</v>
      </c>
      <c r="J11" s="52">
        <v>-104866310</v>
      </c>
      <c r="K11" s="10"/>
      <c r="L11" s="10"/>
      <c r="M11" s="10"/>
      <c r="N11" s="10"/>
      <c r="O11" s="10"/>
    </row>
    <row r="12" spans="1:15" ht="15.75" x14ac:dyDescent="0.25">
      <c r="A12" s="5" t="s">
        <v>28</v>
      </c>
      <c r="B12" s="51">
        <v>1748593</v>
      </c>
      <c r="C12" s="52">
        <v>64073</v>
      </c>
      <c r="D12" s="52">
        <v>-320745</v>
      </c>
      <c r="E12" s="52">
        <v>0</v>
      </c>
      <c r="F12" s="32"/>
      <c r="G12" s="52">
        <v>0</v>
      </c>
      <c r="H12" s="52"/>
      <c r="I12" s="52"/>
      <c r="J12" s="52"/>
      <c r="K12" s="10"/>
      <c r="L12" s="10"/>
      <c r="M12" s="10"/>
      <c r="N12" s="10"/>
      <c r="O12" s="10"/>
    </row>
    <row r="13" spans="1:15" ht="15.75" x14ac:dyDescent="0.25">
      <c r="A13" s="5" t="s">
        <v>19</v>
      </c>
      <c r="B13" s="51">
        <v>574276</v>
      </c>
      <c r="C13" s="52">
        <v>-435184</v>
      </c>
      <c r="D13" s="52">
        <v>-96976</v>
      </c>
      <c r="E13" s="52">
        <v>0</v>
      </c>
      <c r="F13" s="32">
        <v>368770</v>
      </c>
      <c r="G13" s="52">
        <v>563041</v>
      </c>
      <c r="H13" s="52">
        <v>89897218</v>
      </c>
      <c r="I13" s="52">
        <v>89933811</v>
      </c>
      <c r="J13" s="52">
        <v>90986420</v>
      </c>
      <c r="K13" s="10"/>
      <c r="L13" s="10"/>
      <c r="M13" s="10"/>
      <c r="N13" s="10"/>
      <c r="O13" s="10"/>
    </row>
    <row r="14" spans="1:15" ht="15.75" x14ac:dyDescent="0.25">
      <c r="A14" s="5" t="s">
        <v>42</v>
      </c>
      <c r="B14" s="51"/>
      <c r="C14" s="52"/>
      <c r="D14" s="52">
        <v>0</v>
      </c>
      <c r="E14" s="52">
        <v>-2497697</v>
      </c>
      <c r="F14" s="32">
        <v>1291099</v>
      </c>
      <c r="G14" s="52">
        <v>-1865416</v>
      </c>
      <c r="H14" s="52">
        <v>347150</v>
      </c>
      <c r="I14" s="52"/>
      <c r="J14" s="52">
        <v>393331</v>
      </c>
      <c r="K14" s="10"/>
      <c r="L14" s="10"/>
      <c r="M14" s="10"/>
      <c r="N14" s="10"/>
      <c r="O14" s="10"/>
    </row>
    <row r="15" spans="1:15" ht="15.75" x14ac:dyDescent="0.25">
      <c r="A15" s="5" t="s">
        <v>29</v>
      </c>
      <c r="B15" s="51">
        <v>0</v>
      </c>
      <c r="C15" s="52"/>
      <c r="D15" s="52">
        <v>0</v>
      </c>
      <c r="E15" s="52">
        <v>0</v>
      </c>
      <c r="F15" s="32"/>
      <c r="G15" s="52"/>
      <c r="H15" s="52">
        <v>0</v>
      </c>
      <c r="I15" s="52"/>
      <c r="J15" s="52"/>
      <c r="K15" s="10"/>
      <c r="L15" s="10"/>
      <c r="M15" s="10"/>
      <c r="N15" s="10"/>
      <c r="O15" s="10"/>
    </row>
    <row r="16" spans="1:15" ht="15.75" x14ac:dyDescent="0.25">
      <c r="A16" s="2"/>
      <c r="B16" s="53">
        <f>SUM(B7:B15)</f>
        <v>-66139612</v>
      </c>
      <c r="C16" s="53">
        <f>SUM(C7:C13)</f>
        <v>71073189</v>
      </c>
      <c r="D16" s="53">
        <f>SUM(D7:D15)</f>
        <v>12704848</v>
      </c>
      <c r="E16" s="53">
        <f>SUM(E7:E15)</f>
        <v>123292699</v>
      </c>
      <c r="F16" s="53">
        <f>SUM(F7:F14)</f>
        <v>-37826120</v>
      </c>
      <c r="G16" s="53">
        <f>SUM(G7:G14)</f>
        <v>33826055</v>
      </c>
      <c r="H16" s="53">
        <f>SUM(H7:H15)</f>
        <v>-32390277</v>
      </c>
      <c r="I16" s="53">
        <f t="shared" ref="I16:J16" si="0">SUM(I7:I15)</f>
        <v>6127206</v>
      </c>
      <c r="J16" s="53">
        <f t="shared" si="0"/>
        <v>-18755954</v>
      </c>
      <c r="K16" s="10"/>
      <c r="L16" s="10"/>
      <c r="M16" s="10"/>
      <c r="N16" s="10"/>
      <c r="O16" s="10"/>
    </row>
    <row r="17" spans="1:15" ht="15.75" x14ac:dyDescent="0.25">
      <c r="A17" s="2"/>
      <c r="B17" s="53"/>
      <c r="C17" s="54"/>
      <c r="D17" s="54"/>
      <c r="E17" s="54"/>
      <c r="F17" s="54"/>
      <c r="G17" s="54"/>
      <c r="H17" s="54"/>
      <c r="I17" s="54"/>
      <c r="J17" s="54"/>
      <c r="K17" s="10"/>
      <c r="L17" s="10"/>
      <c r="M17" s="10"/>
      <c r="N17" s="10"/>
      <c r="O17" s="10"/>
    </row>
    <row r="18" spans="1:15" x14ac:dyDescent="0.25">
      <c r="A18" s="61" t="s">
        <v>51</v>
      </c>
      <c r="B18" s="51"/>
      <c r="C18" s="52"/>
      <c r="D18" s="52"/>
      <c r="E18" s="52"/>
      <c r="F18" s="52"/>
      <c r="G18" s="52"/>
      <c r="H18" s="52"/>
      <c r="I18" s="52"/>
      <c r="J18" s="52"/>
      <c r="K18" s="10"/>
      <c r="L18" s="10"/>
      <c r="M18" s="10"/>
      <c r="N18" s="10"/>
      <c r="O18" s="10"/>
    </row>
    <row r="19" spans="1:15" x14ac:dyDescent="0.25">
      <c r="A19" s="3" t="s">
        <v>30</v>
      </c>
      <c r="B19" s="51">
        <v>-4790093</v>
      </c>
      <c r="C19" s="52">
        <v>-8061520</v>
      </c>
      <c r="D19" s="52">
        <v>-11695580</v>
      </c>
      <c r="E19" s="52">
        <v>0</v>
      </c>
      <c r="F19" s="52">
        <v>0</v>
      </c>
      <c r="G19" s="52">
        <v>0</v>
      </c>
      <c r="H19" s="52">
        <v>0</v>
      </c>
      <c r="I19" s="52"/>
      <c r="J19" s="52"/>
      <c r="K19" s="10"/>
      <c r="L19" s="10"/>
      <c r="M19" s="10"/>
      <c r="N19" s="10"/>
      <c r="O19" s="10"/>
    </row>
    <row r="20" spans="1:15" x14ac:dyDescent="0.25">
      <c r="A20" s="3" t="s">
        <v>31</v>
      </c>
      <c r="B20" s="51">
        <v>2928558</v>
      </c>
      <c r="C20" s="52">
        <v>3985455</v>
      </c>
      <c r="D20" s="52">
        <v>5101549</v>
      </c>
      <c r="E20" s="52">
        <v>5495945</v>
      </c>
      <c r="F20" s="52">
        <v>47584350</v>
      </c>
      <c r="G20" s="52">
        <v>0</v>
      </c>
      <c r="H20" s="52">
        <v>0</v>
      </c>
      <c r="I20" s="52">
        <v>4765</v>
      </c>
      <c r="J20" s="52"/>
      <c r="K20" s="10"/>
      <c r="L20" s="10"/>
      <c r="M20" s="10"/>
      <c r="N20" s="10"/>
      <c r="O20" s="10"/>
    </row>
    <row r="21" spans="1:15" x14ac:dyDescent="0.25">
      <c r="A21" s="3" t="s">
        <v>39</v>
      </c>
      <c r="B21" s="51"/>
      <c r="C21" s="52"/>
      <c r="D21" s="52">
        <v>-103408492</v>
      </c>
      <c r="E21" s="52">
        <v>-4934442</v>
      </c>
      <c r="F21" s="52">
        <v>5092896</v>
      </c>
      <c r="G21" s="52">
        <v>-411073</v>
      </c>
      <c r="H21" s="52">
        <v>5133918</v>
      </c>
      <c r="I21" s="52">
        <v>7971967</v>
      </c>
      <c r="J21" s="52">
        <v>-645386</v>
      </c>
      <c r="K21" s="10"/>
      <c r="L21" s="10"/>
      <c r="M21" s="10"/>
      <c r="N21" s="10"/>
      <c r="O21" s="10"/>
    </row>
    <row r="22" spans="1:15" x14ac:dyDescent="0.25">
      <c r="A22" s="3" t="s">
        <v>32</v>
      </c>
      <c r="B22" s="51">
        <v>-78604333</v>
      </c>
      <c r="C22" s="52">
        <v>-91847149</v>
      </c>
      <c r="D22" s="52"/>
      <c r="E22" s="52"/>
      <c r="F22" s="52"/>
      <c r="G22" s="52"/>
      <c r="H22" s="52">
        <v>0</v>
      </c>
      <c r="I22" s="52"/>
      <c r="J22" s="52"/>
      <c r="K22" s="10"/>
      <c r="L22" s="10"/>
      <c r="M22" s="10"/>
      <c r="N22" s="10"/>
      <c r="O22" s="10"/>
    </row>
    <row r="23" spans="1:15" x14ac:dyDescent="0.25">
      <c r="A23" s="1"/>
      <c r="B23" s="53">
        <f t="shared" ref="B23:J23" si="1">SUM(B19:B22)</f>
        <v>-80465868</v>
      </c>
      <c r="C23" s="53">
        <f t="shared" si="1"/>
        <v>-95923214</v>
      </c>
      <c r="D23" s="54">
        <f t="shared" si="1"/>
        <v>-110002523</v>
      </c>
      <c r="E23" s="54">
        <f t="shared" si="1"/>
        <v>561503</v>
      </c>
      <c r="F23" s="54">
        <f t="shared" si="1"/>
        <v>52677246</v>
      </c>
      <c r="G23" s="54">
        <f t="shared" si="1"/>
        <v>-411073</v>
      </c>
      <c r="H23" s="54">
        <f t="shared" si="1"/>
        <v>5133918</v>
      </c>
      <c r="I23" s="54">
        <f t="shared" si="1"/>
        <v>7976732</v>
      </c>
      <c r="J23" s="54">
        <f t="shared" si="1"/>
        <v>-645386</v>
      </c>
      <c r="K23" s="10"/>
      <c r="L23" s="10"/>
      <c r="M23" s="10"/>
      <c r="N23" s="10"/>
      <c r="O23" s="10"/>
    </row>
    <row r="24" spans="1:15" x14ac:dyDescent="0.25">
      <c r="B24" s="51"/>
      <c r="C24" s="52"/>
      <c r="D24" s="52"/>
      <c r="E24" s="52"/>
      <c r="F24" s="52"/>
      <c r="G24" s="52"/>
      <c r="H24" s="52"/>
      <c r="I24" s="52"/>
      <c r="J24" s="52"/>
      <c r="K24" s="10"/>
      <c r="L24" s="10"/>
      <c r="M24" s="10"/>
      <c r="N24" s="10"/>
      <c r="O24" s="10"/>
    </row>
    <row r="25" spans="1:15" x14ac:dyDescent="0.25">
      <c r="A25" s="61" t="s">
        <v>52</v>
      </c>
      <c r="B25" s="51"/>
      <c r="C25" s="52"/>
      <c r="D25" s="52"/>
      <c r="E25" s="51"/>
      <c r="F25" s="51"/>
      <c r="G25" s="52"/>
      <c r="H25" s="52"/>
      <c r="I25" s="52"/>
      <c r="J25" s="52"/>
      <c r="K25" s="10"/>
      <c r="L25" s="10"/>
      <c r="M25" s="10"/>
      <c r="N25" s="10"/>
      <c r="O25" s="10"/>
    </row>
    <row r="26" spans="1:15" x14ac:dyDescent="0.25">
      <c r="A26" s="3" t="s">
        <v>33</v>
      </c>
      <c r="B26" s="51">
        <v>15869295</v>
      </c>
      <c r="C26" s="52">
        <v>44423590</v>
      </c>
      <c r="D26" s="52">
        <v>55282832</v>
      </c>
      <c r="E26" s="51">
        <v>-41852502</v>
      </c>
      <c r="F26" s="51">
        <v>21100</v>
      </c>
      <c r="G26" s="52">
        <v>-55536676</v>
      </c>
      <c r="H26" s="52">
        <v>0</v>
      </c>
      <c r="I26" s="52"/>
      <c r="J26" s="52"/>
      <c r="K26" s="10"/>
      <c r="L26" s="10"/>
      <c r="M26" s="10"/>
      <c r="N26" s="10"/>
      <c r="O26" s="10"/>
    </row>
    <row r="27" spans="1:15" x14ac:dyDescent="0.25">
      <c r="A27" s="3" t="s">
        <v>40</v>
      </c>
      <c r="B27" s="51"/>
      <c r="C27" s="52"/>
      <c r="D27" s="52">
        <v>52456379</v>
      </c>
      <c r="E27" s="51">
        <v>-43527572</v>
      </c>
      <c r="F27" s="51">
        <v>60115289</v>
      </c>
      <c r="G27" s="52">
        <v>24528542</v>
      </c>
      <c r="H27" s="52">
        <v>30299996</v>
      </c>
      <c r="I27" s="52">
        <v>-431313195</v>
      </c>
      <c r="J27" s="52">
        <v>21452659</v>
      </c>
      <c r="K27" s="10"/>
      <c r="L27" s="10"/>
      <c r="M27" s="10"/>
      <c r="N27" s="10"/>
      <c r="O27" s="10"/>
    </row>
    <row r="28" spans="1:15" x14ac:dyDescent="0.25">
      <c r="A28" s="3" t="s">
        <v>11</v>
      </c>
      <c r="B28" s="51"/>
      <c r="C28" s="52"/>
      <c r="D28" s="52">
        <v>0</v>
      </c>
      <c r="E28" s="51">
        <v>0</v>
      </c>
      <c r="F28" s="51">
        <v>30363766</v>
      </c>
      <c r="G28" s="52">
        <v>-1630000</v>
      </c>
      <c r="H28" s="52">
        <v>-59618277</v>
      </c>
      <c r="I28" s="52">
        <v>307908658</v>
      </c>
      <c r="J28" s="52"/>
      <c r="K28" s="10"/>
      <c r="L28" s="10"/>
      <c r="M28" s="10"/>
      <c r="N28" s="10"/>
      <c r="O28" s="10"/>
    </row>
    <row r="29" spans="1:15" x14ac:dyDescent="0.25">
      <c r="A29" s="3" t="s">
        <v>43</v>
      </c>
      <c r="B29" s="51"/>
      <c r="C29" s="52"/>
      <c r="D29" s="52">
        <v>0</v>
      </c>
      <c r="E29" s="51">
        <v>-20137319</v>
      </c>
      <c r="F29" s="51">
        <v>-60429127</v>
      </c>
      <c r="G29" s="52"/>
      <c r="H29" s="52"/>
      <c r="I29" s="52">
        <v>109320000</v>
      </c>
      <c r="J29" s="52">
        <v>-1900000</v>
      </c>
      <c r="K29" s="10"/>
      <c r="L29" s="10"/>
      <c r="M29" s="10"/>
      <c r="N29" s="10"/>
      <c r="O29" s="10"/>
    </row>
    <row r="30" spans="1:15" x14ac:dyDescent="0.25">
      <c r="A30" s="3" t="s">
        <v>41</v>
      </c>
      <c r="B30" s="51"/>
      <c r="C30" s="52"/>
      <c r="D30" s="52">
        <v>0</v>
      </c>
      <c r="E30" s="51">
        <v>-23360000</v>
      </c>
      <c r="F30" s="51">
        <v>-50400000</v>
      </c>
      <c r="G30" s="52">
        <v>0</v>
      </c>
      <c r="H30" s="52">
        <v>55709127</v>
      </c>
      <c r="I30" s="52"/>
      <c r="J30" s="52"/>
      <c r="K30" s="10"/>
      <c r="L30" s="10"/>
      <c r="M30" s="10"/>
      <c r="N30" s="10"/>
      <c r="O30" s="10"/>
    </row>
    <row r="31" spans="1:15" x14ac:dyDescent="0.25">
      <c r="A31" s="3" t="s">
        <v>34</v>
      </c>
      <c r="B31" s="51">
        <v>128680480</v>
      </c>
      <c r="C31" s="52">
        <v>-19887184</v>
      </c>
      <c r="D31" s="52">
        <v>0</v>
      </c>
      <c r="E31" s="51"/>
      <c r="F31" s="51"/>
      <c r="G31" s="52">
        <v>0</v>
      </c>
      <c r="H31" s="52"/>
      <c r="I31" s="52"/>
      <c r="J31" s="52"/>
      <c r="K31" s="10"/>
      <c r="L31" s="10"/>
      <c r="M31" s="10"/>
      <c r="N31" s="10"/>
      <c r="O31" s="10"/>
    </row>
    <row r="32" spans="1:15" x14ac:dyDescent="0.25">
      <c r="A32" s="1"/>
      <c r="B32" s="55">
        <f t="shared" ref="B32:J32" si="2">SUM(B26:B31)</f>
        <v>144549775</v>
      </c>
      <c r="C32" s="55">
        <f t="shared" si="2"/>
        <v>24536406</v>
      </c>
      <c r="D32" s="55">
        <f t="shared" si="2"/>
        <v>107739211</v>
      </c>
      <c r="E32" s="55">
        <f t="shared" si="2"/>
        <v>-128877393</v>
      </c>
      <c r="F32" s="55">
        <f t="shared" si="2"/>
        <v>-20328972</v>
      </c>
      <c r="G32" s="55">
        <f t="shared" si="2"/>
        <v>-32638134</v>
      </c>
      <c r="H32" s="55">
        <f t="shared" si="2"/>
        <v>26390846</v>
      </c>
      <c r="I32" s="55">
        <f t="shared" si="2"/>
        <v>-14084537</v>
      </c>
      <c r="J32" s="55">
        <f t="shared" si="2"/>
        <v>19552659</v>
      </c>
      <c r="K32" s="10"/>
      <c r="L32" s="10"/>
      <c r="M32" s="10"/>
      <c r="N32" s="10"/>
      <c r="O32" s="10"/>
    </row>
    <row r="33" spans="1:15" x14ac:dyDescent="0.25">
      <c r="B33" s="51"/>
      <c r="C33" s="52"/>
      <c r="D33" s="52"/>
      <c r="E33" s="51"/>
      <c r="F33" s="51"/>
      <c r="G33" s="52"/>
      <c r="H33" s="52"/>
      <c r="I33" s="52"/>
      <c r="J33" s="52"/>
      <c r="K33" s="10"/>
      <c r="L33" s="10"/>
      <c r="M33" s="10"/>
      <c r="N33" s="10"/>
      <c r="O33" s="10"/>
    </row>
    <row r="34" spans="1:15" x14ac:dyDescent="0.25">
      <c r="A34" s="1" t="s">
        <v>53</v>
      </c>
      <c r="B34" s="53">
        <f t="shared" ref="B34:J34" si="3">SUM(B16,B23,B32)</f>
        <v>-2055705</v>
      </c>
      <c r="C34" s="53">
        <f t="shared" si="3"/>
        <v>-313619</v>
      </c>
      <c r="D34" s="54">
        <f t="shared" si="3"/>
        <v>10441536</v>
      </c>
      <c r="E34" s="54">
        <f t="shared" si="3"/>
        <v>-5023191</v>
      </c>
      <c r="F34" s="54">
        <f t="shared" si="3"/>
        <v>-5477846</v>
      </c>
      <c r="G34" s="54">
        <f t="shared" si="3"/>
        <v>776848</v>
      </c>
      <c r="H34" s="54">
        <f t="shared" si="3"/>
        <v>-865513</v>
      </c>
      <c r="I34" s="54">
        <f t="shared" si="3"/>
        <v>19401</v>
      </c>
      <c r="J34" s="54">
        <f t="shared" si="3"/>
        <v>151319</v>
      </c>
      <c r="K34" s="10"/>
      <c r="L34" s="10"/>
      <c r="M34" s="10"/>
      <c r="N34" s="10"/>
      <c r="O34" s="10"/>
    </row>
    <row r="35" spans="1:15" x14ac:dyDescent="0.25">
      <c r="A35" s="62" t="s">
        <v>54</v>
      </c>
      <c r="B35" s="51">
        <v>2787747</v>
      </c>
      <c r="C35" s="52">
        <v>732042</v>
      </c>
      <c r="D35" s="52">
        <v>418423</v>
      </c>
      <c r="E35" s="51">
        <v>10859959</v>
      </c>
      <c r="F35" s="51">
        <v>5836768</v>
      </c>
      <c r="G35" s="52">
        <v>358922</v>
      </c>
      <c r="H35" s="52">
        <v>1135770</v>
      </c>
      <c r="I35" s="52">
        <v>270257</v>
      </c>
      <c r="J35" s="52">
        <v>289658</v>
      </c>
      <c r="K35" s="10"/>
      <c r="L35" s="10"/>
      <c r="M35" s="10"/>
      <c r="N35" s="10"/>
      <c r="O35" s="10"/>
    </row>
    <row r="36" spans="1:15" x14ac:dyDescent="0.25">
      <c r="A36" s="61" t="s">
        <v>55</v>
      </c>
      <c r="B36" s="53">
        <f>SUM(B34:B35)</f>
        <v>732042</v>
      </c>
      <c r="C36" s="54">
        <f t="shared" ref="C36:J36" si="4">SUM(C34:C35)</f>
        <v>418423</v>
      </c>
      <c r="D36" s="54">
        <f t="shared" si="4"/>
        <v>10859959</v>
      </c>
      <c r="E36" s="54">
        <f t="shared" si="4"/>
        <v>5836768</v>
      </c>
      <c r="F36" s="54">
        <f t="shared" si="4"/>
        <v>358922</v>
      </c>
      <c r="G36" s="54">
        <f t="shared" si="4"/>
        <v>1135770</v>
      </c>
      <c r="H36" s="54">
        <f t="shared" si="4"/>
        <v>270257</v>
      </c>
      <c r="I36" s="54">
        <f t="shared" si="4"/>
        <v>289658</v>
      </c>
      <c r="J36" s="54">
        <f t="shared" si="4"/>
        <v>440977</v>
      </c>
      <c r="K36" s="10"/>
      <c r="L36" s="10"/>
      <c r="M36" s="10"/>
      <c r="N36" s="10"/>
      <c r="O36" s="10"/>
    </row>
    <row r="37" spans="1:15" x14ac:dyDescent="0.25">
      <c r="B37" s="28"/>
      <c r="C37" s="29"/>
      <c r="D37" s="29"/>
      <c r="E37" s="28"/>
      <c r="F37" s="28"/>
      <c r="G37" s="29"/>
      <c r="H37" s="29"/>
      <c r="I37" s="29"/>
      <c r="J37" s="29"/>
      <c r="K37" s="10"/>
      <c r="L37" s="10"/>
      <c r="M37" s="10"/>
      <c r="N37" s="10"/>
      <c r="O37" s="10"/>
    </row>
    <row r="38" spans="1:15" x14ac:dyDescent="0.25">
      <c r="A38" s="61" t="s">
        <v>56</v>
      </c>
      <c r="B38" s="25">
        <f>B16/('1'!B38/10)</f>
        <v>-4.13372575</v>
      </c>
      <c r="C38" s="15">
        <f>C16/('1'!C38/10)</f>
        <v>4.4420743125</v>
      </c>
      <c r="D38" s="15">
        <f>D16/('1'!D38/10)</f>
        <v>0.79405300000000001</v>
      </c>
      <c r="E38" s="15">
        <f>E16/('1'!E38/10)</f>
        <v>7.7057936874999999</v>
      </c>
      <c r="F38" s="15">
        <f>F16/('1'!F38/10)</f>
        <v>-2.3641325000000002</v>
      </c>
      <c r="G38" s="15">
        <f>G16/('1'!G38/10)</f>
        <v>2.1141284374999998</v>
      </c>
      <c r="H38" s="15">
        <f>H16/('1'!H38/10)</f>
        <v>-2.0243923124999998</v>
      </c>
      <c r="I38" s="15">
        <f>I16/('1'!I38/10)</f>
        <v>0.38295037500000001</v>
      </c>
      <c r="J38" s="15">
        <f>J16/('1'!J38/10)</f>
        <v>-1.1722471249999999</v>
      </c>
      <c r="K38" s="10"/>
      <c r="L38" s="10"/>
      <c r="M38" s="10"/>
      <c r="N38" s="10"/>
      <c r="O38" s="10"/>
    </row>
    <row r="39" spans="1:15" x14ac:dyDescent="0.25">
      <c r="A39" s="61" t="s">
        <v>57</v>
      </c>
      <c r="B39" s="30"/>
      <c r="C39" s="31"/>
      <c r="D39" s="63">
        <f>'1'!D38/10</f>
        <v>16000000</v>
      </c>
      <c r="E39" s="63">
        <f>'1'!E38/10</f>
        <v>16000000</v>
      </c>
      <c r="F39" s="63">
        <f>'1'!F38/10</f>
        <v>16000000</v>
      </c>
      <c r="G39" s="63">
        <f>'1'!G38/10</f>
        <v>16000000</v>
      </c>
      <c r="H39" s="63">
        <f>'1'!H38/10</f>
        <v>16000000</v>
      </c>
      <c r="I39" s="63">
        <f>'1'!I38/10</f>
        <v>16000000</v>
      </c>
      <c r="J39" s="63">
        <f>'1'!J38/10</f>
        <v>16000000</v>
      </c>
      <c r="K39" s="10"/>
      <c r="L39" s="10"/>
      <c r="M39" s="10"/>
      <c r="N39" s="10"/>
      <c r="O39" s="10"/>
    </row>
    <row r="40" spans="1:15" ht="15.75" x14ac:dyDescent="0.25">
      <c r="A40" s="2"/>
      <c r="B40" s="26"/>
      <c r="C40" s="27"/>
      <c r="D40" s="27"/>
      <c r="E40" s="27"/>
      <c r="F40" s="27"/>
      <c r="G40" s="27"/>
      <c r="H40" s="27"/>
      <c r="I40" s="27"/>
      <c r="J40" s="27"/>
      <c r="K40" s="10"/>
      <c r="L40" s="10"/>
      <c r="M40" s="10"/>
      <c r="N40" s="10"/>
      <c r="O40" s="10"/>
    </row>
    <row r="41" spans="1:15" x14ac:dyDescent="0.25">
      <c r="B41" s="30"/>
      <c r="C41" s="31"/>
      <c r="D41" s="31"/>
      <c r="E41" s="31"/>
      <c r="F41" s="31"/>
      <c r="G41" s="31"/>
      <c r="H41" s="31"/>
      <c r="I41" s="31"/>
      <c r="J41" s="31"/>
      <c r="K41" s="10"/>
      <c r="L41" s="10"/>
      <c r="M41" s="10"/>
      <c r="N41" s="10"/>
      <c r="O41" s="10"/>
    </row>
    <row r="42" spans="1:15" x14ac:dyDescent="0.25">
      <c r="B42" s="30"/>
      <c r="C42" s="31"/>
      <c r="D42" s="31"/>
      <c r="E42" s="31"/>
      <c r="F42" s="31"/>
      <c r="G42" s="31"/>
      <c r="H42" s="31"/>
      <c r="I42" s="31"/>
      <c r="J42" s="31"/>
      <c r="K42" s="10"/>
      <c r="L42" s="10"/>
      <c r="M42" s="10"/>
      <c r="N42" s="10"/>
      <c r="O42" s="10"/>
    </row>
    <row r="43" spans="1:15" x14ac:dyDescent="0.25">
      <c r="B43" s="30"/>
      <c r="C43" s="31"/>
      <c r="D43" s="31"/>
      <c r="E43" s="31"/>
      <c r="F43" s="31"/>
      <c r="G43" s="31"/>
      <c r="H43" s="31"/>
      <c r="I43" s="31"/>
      <c r="J43" s="31"/>
      <c r="K43" s="10"/>
      <c r="L43" s="10"/>
      <c r="M43" s="10"/>
      <c r="N43" s="10"/>
      <c r="O43" s="10"/>
    </row>
    <row r="44" spans="1:15" x14ac:dyDescent="0.25">
      <c r="B44" s="30"/>
      <c r="C44" s="31"/>
      <c r="D44" s="31"/>
      <c r="E44" s="31"/>
      <c r="F44" s="31"/>
      <c r="G44" s="31"/>
      <c r="H44" s="31"/>
      <c r="I44" s="31"/>
      <c r="J44" s="31"/>
      <c r="K44" s="10"/>
      <c r="L44" s="10"/>
      <c r="M44" s="10"/>
      <c r="N44" s="10"/>
      <c r="O44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5" x14ac:dyDescent="0.25"/>
  <cols>
    <col min="1" max="1" width="40.5703125" bestFit="1" customWidth="1"/>
  </cols>
  <sheetData>
    <row r="1" spans="1:9" ht="15.75" x14ac:dyDescent="0.25">
      <c r="A1" s="1" t="s">
        <v>8</v>
      </c>
      <c r="B1" s="8"/>
      <c r="C1" s="8"/>
      <c r="D1" s="8"/>
      <c r="E1" s="8"/>
      <c r="F1" s="8"/>
      <c r="G1" s="9"/>
      <c r="H1" s="10"/>
    </row>
    <row r="2" spans="1:9" ht="15.75" x14ac:dyDescent="0.25">
      <c r="A2" s="1" t="s">
        <v>79</v>
      </c>
      <c r="B2" s="2"/>
      <c r="C2" s="2"/>
      <c r="D2" s="2"/>
      <c r="E2" s="2"/>
      <c r="F2" s="2"/>
    </row>
    <row r="3" spans="1:9" ht="15.75" x14ac:dyDescent="0.25">
      <c r="A3" s="1" t="s">
        <v>45</v>
      </c>
      <c r="B3" s="2"/>
      <c r="C3" s="2"/>
      <c r="D3" s="2"/>
      <c r="E3" s="2"/>
      <c r="F3" s="2"/>
    </row>
    <row r="4" spans="1:9" x14ac:dyDescent="0.25">
      <c r="A4" s="1"/>
      <c r="B4" s="1">
        <v>2011</v>
      </c>
      <c r="C4" s="1">
        <v>2012</v>
      </c>
      <c r="D4" s="1">
        <v>2013</v>
      </c>
      <c r="E4" s="1">
        <v>2014</v>
      </c>
      <c r="F4" s="1">
        <v>2015</v>
      </c>
      <c r="G4" s="1">
        <v>2016</v>
      </c>
      <c r="H4" s="1">
        <v>2017</v>
      </c>
    </row>
    <row r="5" spans="1:9" x14ac:dyDescent="0.25">
      <c r="A5" t="s">
        <v>46</v>
      </c>
      <c r="B5" s="56">
        <f>'2'!B21/'1'!B19</f>
        <v>5.480894590958315E-2</v>
      </c>
      <c r="C5" s="56">
        <f>'2'!C21/'1'!C19</f>
        <v>-9.5144356888501563E-2</v>
      </c>
      <c r="D5" s="56">
        <f>'2'!D21/'1'!D19</f>
        <v>-0.10459050460727261</v>
      </c>
      <c r="E5" s="56">
        <f>'2'!E21/'1'!E19</f>
        <v>-2.842223287282486E-2</v>
      </c>
      <c r="F5" s="56">
        <f>'2'!F21/'1'!F19</f>
        <v>-3.3966761391782237E-2</v>
      </c>
      <c r="G5" s="56">
        <f>'2'!G21/'1'!G19</f>
        <v>-2.3828397671541338E-2</v>
      </c>
      <c r="H5" s="56">
        <f>'2'!H21/'1'!H19</f>
        <v>-0.12802611011517975</v>
      </c>
      <c r="I5" s="56"/>
    </row>
    <row r="6" spans="1:9" x14ac:dyDescent="0.25">
      <c r="A6" t="s">
        <v>47</v>
      </c>
      <c r="B6" s="58">
        <f>'2'!B21/'1'!B41</f>
        <v>-0.47387780565734799</v>
      </c>
      <c r="C6" s="58">
        <f>'2'!C21/'1'!C41</f>
        <v>0.42435162300311324</v>
      </c>
      <c r="D6" s="58">
        <f>'2'!D21/'1'!D41</f>
        <v>0.31551182272772782</v>
      </c>
      <c r="E6" s="58">
        <f>'2'!E21/'1'!E41</f>
        <v>7.0020972617200278E-2</v>
      </c>
      <c r="F6" s="58">
        <f>'2'!F21/'1'!F41</f>
        <v>7.5657074113062134E-2</v>
      </c>
      <c r="G6" s="58">
        <f>'2'!G21/'1'!G41</f>
        <v>4.6566769525567084E-2</v>
      </c>
      <c r="H6" s="58">
        <f>'2'!H21/'1'!H41</f>
        <v>0.20087438901909091</v>
      </c>
      <c r="I6" s="58"/>
    </row>
    <row r="7" spans="1:9" x14ac:dyDescent="0.25">
      <c r="A7" t="s">
        <v>36</v>
      </c>
      <c r="B7" s="59">
        <f>'1'!B24/'1'!B41</f>
        <v>-3.9143574113014852</v>
      </c>
      <c r="C7" s="59">
        <f>'1'!C24/'1'!C41</f>
        <v>-2.4244326243679821</v>
      </c>
      <c r="D7" s="59">
        <f>'1'!D24/'1'!D41</f>
        <v>-1.8052734421460763</v>
      </c>
      <c r="E7" s="59">
        <f>'1'!E24/'1'!E41</f>
        <v>-1.5762312651739541</v>
      </c>
      <c r="F7" s="59">
        <f>'1'!F24/'1'!F41</f>
        <v>-1.4570260484215891</v>
      </c>
      <c r="G7" s="59">
        <f>'1'!G24/'1'!G41</f>
        <v>-1.3891770522319933</v>
      </c>
      <c r="H7" s="59">
        <f>'1'!H24/'1'!H41</f>
        <v>-1.1101269606255499</v>
      </c>
      <c r="I7" s="59"/>
    </row>
    <row r="8" spans="1:9" x14ac:dyDescent="0.25">
      <c r="A8" t="s">
        <v>35</v>
      </c>
      <c r="B8" s="59">
        <f>'1'!B17/'1'!B34</f>
        <v>0.67812361234034724</v>
      </c>
      <c r="C8" s="59">
        <f>'1'!C17/'1'!C34</f>
        <v>0.69801823522443252</v>
      </c>
      <c r="D8" s="59">
        <f>'1'!D17/'1'!D34</f>
        <v>0.74425063211601161</v>
      </c>
      <c r="E8" s="59">
        <f>'1'!E17/'1'!E34</f>
        <v>0.72373760857820035</v>
      </c>
      <c r="F8" s="59">
        <f>'1'!F17/'1'!F34</f>
        <v>0.82198751603697429</v>
      </c>
      <c r="G8" s="59">
        <f>'1'!G17/'1'!G34</f>
        <v>0.83944559469178248</v>
      </c>
      <c r="H8" s="59">
        <f>'1'!H17/'1'!H34</f>
        <v>0.732560284553749</v>
      </c>
      <c r="I8" s="59"/>
    </row>
    <row r="9" spans="1:9" x14ac:dyDescent="0.25">
      <c r="A9" t="s">
        <v>48</v>
      </c>
      <c r="B9" s="58">
        <f>'2'!B21/'2'!B6</f>
        <v>0.2605838415286354</v>
      </c>
      <c r="C9" s="58">
        <f>'2'!C21/'2'!C6</f>
        <v>-0.39110997823063864</v>
      </c>
      <c r="D9" s="58">
        <f>'2'!D21/'2'!D6</f>
        <v>-0.5742968173012527</v>
      </c>
      <c r="E9" s="58">
        <f>'2'!E21/'2'!E6</f>
        <v>-0.15355830233975615</v>
      </c>
      <c r="F9" s="58">
        <f>'2'!F21/'2'!F6</f>
        <v>-0.15881613351033685</v>
      </c>
      <c r="G9" s="58">
        <f>'2'!G21/'2'!G6</f>
        <v>-0.12523772230194283</v>
      </c>
      <c r="H9" s="58">
        <f>'2'!H21/'2'!H6</f>
        <v>-1.0051114362319165</v>
      </c>
      <c r="I9" s="58"/>
    </row>
    <row r="10" spans="1:9" x14ac:dyDescent="0.25">
      <c r="A10" t="s">
        <v>37</v>
      </c>
      <c r="B10" s="58">
        <f>'2'!B11/'2'!B6</f>
        <v>2.296438468608045E-2</v>
      </c>
      <c r="C10" s="58">
        <f>'2'!C11/'2'!C6</f>
        <v>-7.5740201532727675E-2</v>
      </c>
      <c r="D10" s="58">
        <f>'2'!D11/'2'!D6</f>
        <v>-9.7321528981358901E-2</v>
      </c>
      <c r="E10" s="58">
        <f>'2'!E11/'2'!E6</f>
        <v>-0.11199496813796715</v>
      </c>
      <c r="F10" s="58">
        <f>'2'!F11/'2'!F6</f>
        <v>-5.6674592540567316E-2</v>
      </c>
      <c r="G10" s="58">
        <f>'2'!G11/'2'!G6</f>
        <v>-3.2513440647717856E-2</v>
      </c>
      <c r="H10" s="58">
        <f>'2'!H11/'2'!H6</f>
        <v>-0.13122317123587049</v>
      </c>
      <c r="I10" s="58"/>
    </row>
    <row r="11" spans="1:9" x14ac:dyDescent="0.25">
      <c r="A11" t="s">
        <v>49</v>
      </c>
      <c r="B11" s="57">
        <f>'2'!B21/('1'!B41+'1'!B24)</f>
        <v>0.16260112909271654</v>
      </c>
      <c r="C11" s="57">
        <f>'2'!C21/('1'!C41+'1'!C24)</f>
        <v>-0.29790922767680728</v>
      </c>
      <c r="D11" s="57">
        <f>'2'!D21/('1'!D41+'1'!D24)</f>
        <v>-0.39180706355704453</v>
      </c>
      <c r="E11" s="57">
        <f>'2'!E21/('1'!E41+'1'!E24)</f>
        <v>-0.12151539989080976</v>
      </c>
      <c r="F11" s="57">
        <f>'2'!F21/('1'!F41+'1'!F24)</f>
        <v>-0.16554214879951734</v>
      </c>
      <c r="G11" s="57">
        <f>'2'!G21/('1'!G41+'1'!G24)</f>
        <v>-0.1196544587058747</v>
      </c>
      <c r="H11" s="57">
        <f>'2'!H21/('1'!H41+'1'!H24)</f>
        <v>-1.8240255417753461</v>
      </c>
      <c r="I11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2020-04-11T14:58:47Z</dcterms:modified>
</cp:coreProperties>
</file>