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19" i="3"/>
  <c r="H21" i="2"/>
  <c r="H13" i="2"/>
  <c r="H18" i="2" s="1"/>
  <c r="H20" i="2" s="1"/>
  <c r="H24" i="2" s="1"/>
  <c r="H27" i="2" s="1"/>
  <c r="H7" i="2"/>
  <c r="H6" i="1"/>
  <c r="H51" i="1"/>
  <c r="H40" i="1"/>
  <c r="H50" i="1" s="1"/>
  <c r="H27" i="1"/>
  <c r="H22" i="1"/>
  <c r="H38" i="1" s="1"/>
  <c r="H11" i="1"/>
  <c r="H8" i="4" s="1"/>
  <c r="H10" i="4" l="1"/>
  <c r="H9" i="4"/>
  <c r="H11" i="4"/>
  <c r="H7" i="4"/>
  <c r="H6" i="4"/>
  <c r="H48" i="1"/>
  <c r="H18" i="1"/>
  <c r="H5" i="4" s="1"/>
  <c r="C51" i="1"/>
  <c r="D51" i="1"/>
  <c r="E51" i="1"/>
  <c r="F51" i="1"/>
  <c r="G51" i="1"/>
  <c r="B51" i="1"/>
  <c r="D40" i="1" l="1"/>
  <c r="G27" i="1" l="1"/>
  <c r="G22" i="1"/>
  <c r="G40" i="1"/>
  <c r="G11" i="1"/>
  <c r="G6" i="1"/>
  <c r="F40" i="1"/>
  <c r="E40" i="1"/>
  <c r="D11" i="1"/>
  <c r="C9" i="3"/>
  <c r="C13" i="3" s="1"/>
  <c r="D9" i="3"/>
  <c r="D13" i="3" s="1"/>
  <c r="E9" i="3"/>
  <c r="E13" i="3" s="1"/>
  <c r="F9" i="3"/>
  <c r="F13" i="3" s="1"/>
  <c r="G9" i="3"/>
  <c r="G13" i="3" s="1"/>
  <c r="H9" i="3"/>
  <c r="H13" i="3" s="1"/>
  <c r="C40" i="1"/>
  <c r="H32" i="3" l="1"/>
  <c r="H28" i="3"/>
  <c r="H30" i="3" s="1"/>
  <c r="G8" i="4"/>
  <c r="G18" i="1"/>
  <c r="C7" i="4"/>
  <c r="E7" i="4"/>
  <c r="F7" i="4"/>
  <c r="G7" i="4"/>
  <c r="B40" i="1"/>
  <c r="B7" i="4" l="1"/>
  <c r="C26" i="3"/>
  <c r="D26" i="3"/>
  <c r="E26" i="3"/>
  <c r="F26" i="3"/>
  <c r="G26" i="3"/>
  <c r="B26" i="3"/>
  <c r="C19" i="3"/>
  <c r="D19" i="3"/>
  <c r="E19" i="3"/>
  <c r="F19" i="3"/>
  <c r="G19" i="3"/>
  <c r="B19" i="3"/>
  <c r="B9" i="3"/>
  <c r="B13" i="3" s="1"/>
  <c r="C27" i="1"/>
  <c r="D27" i="1"/>
  <c r="D8" i="4" s="1"/>
  <c r="E27" i="1"/>
  <c r="F27" i="1"/>
  <c r="B27" i="1"/>
  <c r="C22" i="1"/>
  <c r="D22" i="1"/>
  <c r="E22" i="1"/>
  <c r="F22" i="1"/>
  <c r="B22" i="1"/>
  <c r="C11" i="1"/>
  <c r="E11" i="1"/>
  <c r="F11" i="1"/>
  <c r="B11" i="1"/>
  <c r="C6" i="1"/>
  <c r="D6" i="1"/>
  <c r="E6" i="1"/>
  <c r="F6" i="1"/>
  <c r="B8" i="4" l="1"/>
  <c r="E8" i="4"/>
  <c r="D7" i="4"/>
  <c r="C8" i="4"/>
  <c r="F8" i="4"/>
  <c r="E32" i="3"/>
  <c r="G32" i="3"/>
  <c r="D32" i="3"/>
  <c r="F32" i="3"/>
  <c r="C21" i="2"/>
  <c r="D21" i="2"/>
  <c r="E21" i="2"/>
  <c r="F21" i="2"/>
  <c r="G21" i="2"/>
  <c r="I18" i="2"/>
  <c r="B21" i="2"/>
  <c r="F7" i="2" l="1"/>
  <c r="G7" i="2"/>
  <c r="G38" i="1"/>
  <c r="G50" i="1"/>
  <c r="C7" i="2"/>
  <c r="C13" i="2" s="1"/>
  <c r="D7" i="2"/>
  <c r="D13" i="2" s="1"/>
  <c r="E7" i="2"/>
  <c r="B7" i="2"/>
  <c r="B13" i="2" s="1"/>
  <c r="E13" i="2" l="1"/>
  <c r="D10" i="4"/>
  <c r="D18" i="2"/>
  <c r="D20" i="2" s="1"/>
  <c r="D24" i="2" s="1"/>
  <c r="B10" i="4"/>
  <c r="B18" i="2"/>
  <c r="C10" i="4"/>
  <c r="C18" i="2"/>
  <c r="C20" i="2" s="1"/>
  <c r="C24" i="2" s="1"/>
  <c r="F13" i="2"/>
  <c r="G13" i="2"/>
  <c r="G28" i="3"/>
  <c r="G30" i="3" s="1"/>
  <c r="F28" i="3"/>
  <c r="F30" i="3" s="1"/>
  <c r="G48" i="1"/>
  <c r="C32" i="3"/>
  <c r="B32" i="3"/>
  <c r="C27" i="2" l="1"/>
  <c r="C9" i="4"/>
  <c r="C6" i="4"/>
  <c r="C11" i="4"/>
  <c r="D27" i="2"/>
  <c r="D9" i="4"/>
  <c r="D11" i="4"/>
  <c r="D6" i="4"/>
  <c r="G18" i="2"/>
  <c r="G20" i="2" s="1"/>
  <c r="G24" i="2" s="1"/>
  <c r="G10" i="4"/>
  <c r="F18" i="2"/>
  <c r="F20" i="2" s="1"/>
  <c r="F24" i="2" s="1"/>
  <c r="F10" i="4"/>
  <c r="E10" i="4"/>
  <c r="E18" i="2"/>
  <c r="E20" i="2" s="1"/>
  <c r="E24" i="2" s="1"/>
  <c r="B28" i="3"/>
  <c r="B30" i="3" s="1"/>
  <c r="C28" i="3"/>
  <c r="C30" i="3" s="1"/>
  <c r="E28" i="3"/>
  <c r="E30" i="3" s="1"/>
  <c r="D28" i="3"/>
  <c r="D30" i="3" s="1"/>
  <c r="D50" i="1"/>
  <c r="E50" i="1"/>
  <c r="F50" i="1"/>
  <c r="B50" i="1"/>
  <c r="B6" i="1"/>
  <c r="G27" i="2" l="1"/>
  <c r="G9" i="4"/>
  <c r="G6" i="4"/>
  <c r="G11" i="4"/>
  <c r="G5" i="4"/>
  <c r="E27" i="2"/>
  <c r="E9" i="4"/>
  <c r="E6" i="4"/>
  <c r="E11" i="4"/>
  <c r="F27" i="2"/>
  <c r="F9" i="4"/>
  <c r="F6" i="4"/>
  <c r="F11" i="4"/>
  <c r="C50" i="1"/>
  <c r="B18" i="1"/>
  <c r="D38" i="1"/>
  <c r="D48" i="1" s="1"/>
  <c r="D18" i="1"/>
  <c r="D5" i="4" s="1"/>
  <c r="E18" i="1"/>
  <c r="E5" i="4" s="1"/>
  <c r="F18" i="1"/>
  <c r="F5" i="4" s="1"/>
  <c r="F38" i="1"/>
  <c r="F48" i="1" s="1"/>
  <c r="E38" i="1"/>
  <c r="E48" i="1" s="1"/>
  <c r="B38" i="1"/>
  <c r="B48" i="1" s="1"/>
  <c r="C38" i="1"/>
  <c r="C48" i="1" s="1"/>
  <c r="C18" i="1"/>
  <c r="C5" i="4" s="1"/>
  <c r="B20" i="2" l="1"/>
  <c r="B24" i="2" s="1"/>
  <c r="B27" i="2" l="1"/>
  <c r="B9" i="4"/>
  <c r="B11" i="4"/>
  <c r="B6" i="4"/>
  <c r="B5" i="4"/>
</calcChain>
</file>

<file path=xl/sharedStrings.xml><?xml version="1.0" encoding="utf-8"?>
<sst xmlns="http://schemas.openxmlformats.org/spreadsheetml/2006/main" count="97" uniqueCount="89">
  <si>
    <t>ASSETS</t>
  </si>
  <si>
    <t>NON CURRENT ASSETS</t>
  </si>
  <si>
    <t>CURRENT ASSETS</t>
  </si>
  <si>
    <t>Share Capital</t>
  </si>
  <si>
    <t>Retained Earnings</t>
  </si>
  <si>
    <t>Gross Profit</t>
  </si>
  <si>
    <t>Current</t>
  </si>
  <si>
    <t>Deferred</t>
  </si>
  <si>
    <t>Inventories</t>
  </si>
  <si>
    <t>Advances, Deposits &amp; Pre-Payments</t>
  </si>
  <si>
    <t>Non Current Liabilities</t>
  </si>
  <si>
    <t>Finance Expenses</t>
  </si>
  <si>
    <t>Contribution to W.P and Welfare fund</t>
  </si>
  <si>
    <t>Property,Plant  and  Equipment</t>
  </si>
  <si>
    <t>Cash and Cash Balances</t>
  </si>
  <si>
    <t>General Reserve</t>
  </si>
  <si>
    <t>Short Term Loan</t>
  </si>
  <si>
    <t>Cash Generated from Operations</t>
  </si>
  <si>
    <t>Income Tax Paid</t>
  </si>
  <si>
    <t>Meghna Cement Mills Limited</t>
  </si>
  <si>
    <t>Trade Receivables</t>
  </si>
  <si>
    <t>Revaluation Reserve</t>
  </si>
  <si>
    <t>Long term loan</t>
  </si>
  <si>
    <t>Deferred Tax</t>
  </si>
  <si>
    <t>Payable for other expenses</t>
  </si>
  <si>
    <t>Trade payables</t>
  </si>
  <si>
    <t>Payable for other finance</t>
  </si>
  <si>
    <t>Advance received against sales</t>
  </si>
  <si>
    <t>Dividend payable</t>
  </si>
  <si>
    <t>Gratuity</t>
  </si>
  <si>
    <t>Provision for WPPF</t>
  </si>
  <si>
    <t>Administrative Expenses</t>
  </si>
  <si>
    <t>Selling and Distribiution overhead</t>
  </si>
  <si>
    <t>Other Income</t>
  </si>
  <si>
    <t>Operating Profit</t>
  </si>
  <si>
    <t>Cash Received from Customers &amp; other income</t>
  </si>
  <si>
    <t>Cash Paid to Suppliers, Employees and others</t>
  </si>
  <si>
    <t>Interest paid</t>
  </si>
  <si>
    <t>Acquisition of non-current assets</t>
  </si>
  <si>
    <t>Disposal of non-current assets</t>
  </si>
  <si>
    <t>Long Term Loan(net)</t>
  </si>
  <si>
    <t>Short Term bank Loan</t>
  </si>
  <si>
    <t>Dividend paid</t>
  </si>
  <si>
    <t>Other non-operating Income</t>
  </si>
  <si>
    <t>Receipts from other income</t>
  </si>
  <si>
    <t>VAT Paid</t>
  </si>
  <si>
    <t>Finance Income</t>
  </si>
  <si>
    <t>Capital Work-in-progress</t>
  </si>
  <si>
    <t>Advance Income Tax</t>
  </si>
  <si>
    <t>Long Term Borrowings-Current Portion</t>
  </si>
  <si>
    <t>Income Tax Provision</t>
  </si>
  <si>
    <t>18 months 6/30/2016</t>
  </si>
  <si>
    <t>Debt to Equity</t>
  </si>
  <si>
    <t>Current Ratio</t>
  </si>
  <si>
    <t>Operating Margin</t>
  </si>
  <si>
    <t>Ratios</t>
  </si>
  <si>
    <t>Net Margin</t>
  </si>
  <si>
    <t>Balance Sheet</t>
  </si>
  <si>
    <t>As at year end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</si>
  <si>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</si>
  <si>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</si>
  <si>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</si>
  <si>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</si>
  <si>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</si>
  <si>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</si>
  <si>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</si>
  <si>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</si>
  <si>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</si>
  <si>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</si>
  <si>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</si>
  <si>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</si>
  <si>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</si>
  <si>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</si>
  <si>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</si>
  <si>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</si>
  <si>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</si>
  <si>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</si>
  <si>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</si>
  <si>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</si>
  <si>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</si>
  <si>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</si>
  <si>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</si>
  <si>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</si>
  <si>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</si>
  <si>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</si>
  <si>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</si>
  <si>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</si>
  <si>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Operating Incomes/Expenses</t>
  </si>
  <si>
    <t>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</si>
</sst>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2" fontId="1" fillId="0" borderId="0" xfId="0" applyNumberFormat="1" applyFont="1"/>
    <xf numFmtId="3" fontId="1" fillId="0" borderId="3" xfId="0" applyNumberFormat="1" applyFont="1" applyBorder="1"/>
    <xf numFmtId="0" fontId="3" fillId="0" borderId="0" xfId="0" applyFont="1"/>
    <xf numFmtId="2" fontId="1" fillId="0" borderId="3" xfId="0" applyNumberFormat="1" applyFont="1" applyBorder="1"/>
    <xf numFmtId="41" fontId="0" fillId="0" borderId="0" xfId="0" applyNumberFormat="1"/>
    <xf numFmtId="41" fontId="0" fillId="0" borderId="0" xfId="0" applyNumberFormat="1" applyFont="1"/>
    <xf numFmtId="41" fontId="1" fillId="0" borderId="4" xfId="0" applyNumberFormat="1" applyFont="1" applyBorder="1"/>
    <xf numFmtId="41" fontId="4" fillId="0" borderId="4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41" fontId="0" fillId="0" borderId="1" xfId="0" applyNumberFormat="1" applyBorder="1"/>
    <xf numFmtId="41" fontId="0" fillId="0" borderId="0" xfId="0" applyNumberFormat="1" applyFont="1" applyBorder="1"/>
    <xf numFmtId="41" fontId="0" fillId="0" borderId="2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0" fontId="2" fillId="0" borderId="0" xfId="0" applyFont="1" applyFill="1"/>
    <xf numFmtId="41" fontId="0" fillId="0" borderId="0" xfId="0" applyNumberFormat="1" applyFill="1"/>
    <xf numFmtId="41" fontId="0" fillId="0" borderId="0" xfId="0" applyNumberFormat="1" applyFont="1" applyFill="1"/>
    <xf numFmtId="41" fontId="1" fillId="0" borderId="4" xfId="0" applyNumberFormat="1" applyFont="1" applyFill="1" applyBorder="1"/>
    <xf numFmtId="41" fontId="4" fillId="0" borderId="4" xfId="0" applyNumberFormat="1" applyFont="1" applyFill="1" applyBorder="1"/>
    <xf numFmtId="41" fontId="1" fillId="0" borderId="0" xfId="0" applyNumberFormat="1" applyFont="1" applyFill="1"/>
    <xf numFmtId="2" fontId="1" fillId="0" borderId="0" xfId="0" applyNumberFormat="1" applyFont="1" applyFill="1"/>
    <xf numFmtId="3" fontId="1" fillId="0" borderId="3" xfId="0" applyNumberFormat="1" applyFont="1" applyFill="1" applyBorder="1"/>
    <xf numFmtId="0" fontId="0" fillId="0" borderId="0" xfId="0" applyFill="1"/>
    <xf numFmtId="15" fontId="2" fillId="0" borderId="0" xfId="0" applyNumberFormat="1" applyFont="1" applyAlignment="1">
      <alignment horizontal="center" vertical="center" wrapText="1"/>
    </xf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3" fontId="0" fillId="0" borderId="1" xfId="0" applyNumberFormat="1" applyBorder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41.42578125" customWidth="1"/>
    <col min="2" max="2" width="14.28515625" bestFit="1" customWidth="1"/>
    <col min="3" max="5" width="15" bestFit="1" customWidth="1"/>
    <col min="6" max="8" width="14.28515625" bestFit="1" customWidth="1"/>
  </cols>
  <sheetData>
    <row r="1" spans="1:10" ht="15.75" x14ac:dyDescent="0.25">
      <c r="A1" s="3" t="s">
        <v>19</v>
      </c>
    </row>
    <row r="2" spans="1:10" ht="15.75" x14ac:dyDescent="0.25">
      <c r="A2" s="3" t="s">
        <v>57</v>
      </c>
    </row>
    <row r="3" spans="1:10" ht="15.75" x14ac:dyDescent="0.25">
      <c r="A3" s="3" t="s">
        <v>58</v>
      </c>
    </row>
    <row r="4" spans="1:10" ht="15.75" x14ac:dyDescent="0.25">
      <c r="B4" s="7">
        <v>41273</v>
      </c>
      <c r="C4" s="7">
        <v>41638</v>
      </c>
      <c r="D4" s="7">
        <v>42003</v>
      </c>
      <c r="E4" s="7">
        <v>42551</v>
      </c>
      <c r="F4" s="7">
        <v>42916</v>
      </c>
      <c r="G4" s="7">
        <v>43281</v>
      </c>
      <c r="H4" s="7">
        <v>43646</v>
      </c>
    </row>
    <row r="5" spans="1:10" x14ac:dyDescent="0.25">
      <c r="A5" s="35" t="s">
        <v>0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 s="36" t="s">
        <v>1</v>
      </c>
      <c r="B6" s="16">
        <f t="shared" ref="B6:F6" si="0">SUM(B7:B9)</f>
        <v>1116514072</v>
      </c>
      <c r="C6" s="16">
        <f t="shared" si="0"/>
        <v>1005277693</v>
      </c>
      <c r="D6" s="16">
        <f t="shared" si="0"/>
        <v>898075302</v>
      </c>
      <c r="E6" s="16">
        <f t="shared" si="0"/>
        <v>1027489005</v>
      </c>
      <c r="F6" s="16">
        <f t="shared" si="0"/>
        <v>1053656415</v>
      </c>
      <c r="G6" s="16">
        <f t="shared" ref="G6" si="1">SUM(G7:G9)</f>
        <v>1732571871</v>
      </c>
      <c r="H6" s="16">
        <f>SUM(H7:H9)</f>
        <v>3865771321</v>
      </c>
      <c r="I6" s="12"/>
      <c r="J6" s="12"/>
    </row>
    <row r="7" spans="1:10" x14ac:dyDescent="0.25">
      <c r="A7" t="s">
        <v>13</v>
      </c>
      <c r="B7" s="13">
        <v>1116514072</v>
      </c>
      <c r="C7" s="12">
        <v>1005277693</v>
      </c>
      <c r="D7" s="12">
        <v>896238388</v>
      </c>
      <c r="E7" s="13">
        <v>1027489005</v>
      </c>
      <c r="F7" s="13">
        <v>917664618</v>
      </c>
      <c r="G7" s="13">
        <v>957032725</v>
      </c>
      <c r="H7" s="12">
        <v>854452000</v>
      </c>
      <c r="I7" s="12"/>
      <c r="J7" s="12"/>
    </row>
    <row r="8" spans="1:10" x14ac:dyDescent="0.25">
      <c r="A8" t="s">
        <v>47</v>
      </c>
      <c r="B8" s="13"/>
      <c r="C8" s="12"/>
      <c r="D8" s="12">
        <v>1836914</v>
      </c>
      <c r="E8" s="13"/>
      <c r="F8" s="13">
        <v>135991797</v>
      </c>
      <c r="G8" s="13">
        <v>775539146</v>
      </c>
      <c r="H8" s="12">
        <v>3004879431</v>
      </c>
      <c r="I8" s="12"/>
      <c r="J8" s="12"/>
    </row>
    <row r="9" spans="1:10" x14ac:dyDescent="0.25">
      <c r="A9" t="s">
        <v>88</v>
      </c>
      <c r="B9" s="13"/>
      <c r="C9" s="12"/>
      <c r="D9" s="12"/>
      <c r="E9" s="13"/>
      <c r="F9" s="13"/>
      <c r="G9" s="13"/>
      <c r="H9" s="12">
        <v>6439890</v>
      </c>
      <c r="I9" s="12"/>
      <c r="J9" s="12"/>
    </row>
    <row r="10" spans="1:10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36" t="s">
        <v>2</v>
      </c>
      <c r="B11" s="16">
        <f t="shared" ref="B11:H11" si="2">SUM(B12:B17)</f>
        <v>3054920138</v>
      </c>
      <c r="C11" s="16">
        <f t="shared" si="2"/>
        <v>3230991441</v>
      </c>
      <c r="D11" s="16">
        <f t="shared" si="2"/>
        <v>3034958636</v>
      </c>
      <c r="E11" s="16">
        <f t="shared" si="2"/>
        <v>3531377807</v>
      </c>
      <c r="F11" s="16">
        <f t="shared" si="2"/>
        <v>3626499346</v>
      </c>
      <c r="G11" s="16">
        <f t="shared" si="2"/>
        <v>5148848210</v>
      </c>
      <c r="H11" s="16">
        <f t="shared" si="2"/>
        <v>4250215591</v>
      </c>
      <c r="I11" s="16"/>
      <c r="J11" s="12"/>
    </row>
    <row r="12" spans="1:10" x14ac:dyDescent="0.25">
      <c r="A12" s="5" t="s">
        <v>8</v>
      </c>
      <c r="B12" s="13">
        <v>440866589</v>
      </c>
      <c r="C12" s="13">
        <v>700849506</v>
      </c>
      <c r="D12" s="13">
        <v>755395766</v>
      </c>
      <c r="E12" s="13">
        <v>707772510</v>
      </c>
      <c r="F12" s="13">
        <v>530670035</v>
      </c>
      <c r="G12" s="13">
        <v>741532520</v>
      </c>
      <c r="H12" s="12">
        <v>537762578</v>
      </c>
      <c r="I12" s="12"/>
      <c r="J12" s="12"/>
    </row>
    <row r="13" spans="1:10" x14ac:dyDescent="0.25">
      <c r="A13" t="s">
        <v>20</v>
      </c>
      <c r="B13" s="12">
        <v>1117420597</v>
      </c>
      <c r="C13" s="13">
        <v>907687973</v>
      </c>
      <c r="D13" s="13">
        <v>768620751</v>
      </c>
      <c r="E13" s="13">
        <v>875794703</v>
      </c>
      <c r="F13" s="13">
        <v>1327843691</v>
      </c>
      <c r="G13" s="13">
        <v>1377420333</v>
      </c>
      <c r="H13" s="12">
        <v>1136062449</v>
      </c>
      <c r="I13" s="12"/>
      <c r="J13" s="12"/>
    </row>
    <row r="14" spans="1:10" x14ac:dyDescent="0.25">
      <c r="A14" t="s">
        <v>9</v>
      </c>
      <c r="B14" s="12">
        <v>1340617663</v>
      </c>
      <c r="C14" s="12">
        <v>1426996905</v>
      </c>
      <c r="D14" s="12">
        <v>641126114</v>
      </c>
      <c r="E14" s="12">
        <v>1074885221</v>
      </c>
      <c r="F14" s="12">
        <v>818251520</v>
      </c>
      <c r="G14" s="12">
        <v>1252890642</v>
      </c>
      <c r="H14" s="12">
        <v>1333509244</v>
      </c>
      <c r="I14" s="12"/>
      <c r="J14" s="12"/>
    </row>
    <row r="15" spans="1:10" x14ac:dyDescent="0.25">
      <c r="A15" t="s">
        <v>48</v>
      </c>
      <c r="B15" s="12"/>
      <c r="C15" s="12"/>
      <c r="D15" s="12">
        <v>719040600</v>
      </c>
      <c r="E15" s="12">
        <v>646576503</v>
      </c>
      <c r="F15" s="12">
        <v>753602995</v>
      </c>
      <c r="G15" s="12">
        <v>895793743</v>
      </c>
      <c r="H15" s="12">
        <v>795695487</v>
      </c>
      <c r="I15" s="12"/>
      <c r="J15" s="12"/>
    </row>
    <row r="16" spans="1:10" x14ac:dyDescent="0.25">
      <c r="A16" t="s">
        <v>14</v>
      </c>
      <c r="B16" s="12">
        <v>156015289</v>
      </c>
      <c r="C16" s="12">
        <v>195457057</v>
      </c>
      <c r="D16" s="12">
        <v>150775405</v>
      </c>
      <c r="E16" s="12">
        <v>226348870</v>
      </c>
      <c r="F16" s="12">
        <v>196131105</v>
      </c>
      <c r="G16" s="12">
        <v>881210972</v>
      </c>
      <c r="H16" s="12">
        <v>447185833</v>
      </c>
      <c r="I16" s="12"/>
      <c r="J16" s="12"/>
    </row>
    <row r="17" spans="1:10" x14ac:dyDescent="0.25"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2"/>
      <c r="B18" s="16">
        <f t="shared" ref="B18:H18" si="3">SUM(B6,B11)</f>
        <v>4171434210</v>
      </c>
      <c r="C18" s="16">
        <f t="shared" si="3"/>
        <v>4236269134</v>
      </c>
      <c r="D18" s="16">
        <f t="shared" si="3"/>
        <v>3933033938</v>
      </c>
      <c r="E18" s="16">
        <f t="shared" si="3"/>
        <v>4558866812</v>
      </c>
      <c r="F18" s="16">
        <f t="shared" si="3"/>
        <v>4680155761</v>
      </c>
      <c r="G18" s="16">
        <f t="shared" si="3"/>
        <v>6881420081</v>
      </c>
      <c r="H18" s="16">
        <f t="shared" si="3"/>
        <v>8115986912</v>
      </c>
      <c r="I18" s="12"/>
      <c r="J18" s="12"/>
    </row>
    <row r="19" spans="1:10" x14ac:dyDescent="0.25"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5.75" x14ac:dyDescent="0.25">
      <c r="A20" s="37" t="s">
        <v>59</v>
      </c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5.75" x14ac:dyDescent="0.25">
      <c r="A21" s="38" t="s">
        <v>60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36" t="s">
        <v>10</v>
      </c>
      <c r="B22" s="16">
        <f>SUM(B23:B25)</f>
        <v>964144765</v>
      </c>
      <c r="C22" s="16">
        <f t="shared" ref="C22:F22" si="4">SUM(C23:C25)</f>
        <v>910496360</v>
      </c>
      <c r="D22" s="16">
        <f t="shared" si="4"/>
        <v>588299046</v>
      </c>
      <c r="E22" s="16">
        <f t="shared" si="4"/>
        <v>450558280</v>
      </c>
      <c r="F22" s="16">
        <f t="shared" si="4"/>
        <v>412434506</v>
      </c>
      <c r="G22" s="16">
        <f t="shared" ref="G22:H22" si="5">SUM(G23:G25)</f>
        <v>1452496235</v>
      </c>
      <c r="H22" s="16">
        <f t="shared" si="5"/>
        <v>2006134624</v>
      </c>
      <c r="I22" s="12"/>
      <c r="J22" s="12"/>
    </row>
    <row r="23" spans="1:10" x14ac:dyDescent="0.25">
      <c r="A23" t="s">
        <v>22</v>
      </c>
      <c r="B23" s="12">
        <v>726955003</v>
      </c>
      <c r="C23" s="12">
        <v>682057966</v>
      </c>
      <c r="D23" s="12">
        <v>360331774</v>
      </c>
      <c r="E23" s="12">
        <v>235566863</v>
      </c>
      <c r="F23" s="12">
        <v>207740693</v>
      </c>
      <c r="G23" s="12">
        <v>1245817868</v>
      </c>
      <c r="H23" s="12">
        <v>1781502433</v>
      </c>
      <c r="I23" s="12"/>
      <c r="J23" s="12"/>
    </row>
    <row r="24" spans="1:10" x14ac:dyDescent="0.25">
      <c r="A24" t="s">
        <v>29</v>
      </c>
      <c r="B24" s="12">
        <v>53118205</v>
      </c>
      <c r="C24" s="12">
        <v>57782240</v>
      </c>
      <c r="D24" s="12">
        <v>61007340</v>
      </c>
      <c r="E24" s="12">
        <v>80472480</v>
      </c>
      <c r="F24" s="12">
        <v>94999268</v>
      </c>
      <c r="G24" s="12">
        <v>106495860</v>
      </c>
      <c r="H24" s="12">
        <v>136317660</v>
      </c>
      <c r="I24" s="12"/>
      <c r="J24" s="12"/>
    </row>
    <row r="25" spans="1:10" x14ac:dyDescent="0.25">
      <c r="A25" t="s">
        <v>23</v>
      </c>
      <c r="B25" s="12">
        <v>184071557</v>
      </c>
      <c r="C25" s="12">
        <v>170656154</v>
      </c>
      <c r="D25" s="12">
        <v>166959932</v>
      </c>
      <c r="E25" s="12">
        <v>134518937</v>
      </c>
      <c r="F25" s="12">
        <v>109694545</v>
      </c>
      <c r="G25" s="12">
        <v>100182507</v>
      </c>
      <c r="H25" s="12">
        <v>88314531</v>
      </c>
      <c r="I25" s="12"/>
      <c r="J25" s="12"/>
    </row>
    <row r="26" spans="1:10" x14ac:dyDescent="0.25"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36" t="s">
        <v>61</v>
      </c>
      <c r="B27" s="16">
        <f t="shared" ref="B27:H27" si="6">SUM(B28:B36)</f>
        <v>2446568774</v>
      </c>
      <c r="C27" s="16">
        <f t="shared" si="6"/>
        <v>2503653618</v>
      </c>
      <c r="D27" s="16">
        <f t="shared" si="6"/>
        <v>2532498043</v>
      </c>
      <c r="E27" s="16">
        <f t="shared" si="6"/>
        <v>3314008065</v>
      </c>
      <c r="F27" s="16">
        <f t="shared" si="6"/>
        <v>3441739641</v>
      </c>
      <c r="G27" s="16">
        <f t="shared" si="6"/>
        <v>4566490479</v>
      </c>
      <c r="H27" s="16">
        <f t="shared" si="6"/>
        <v>5288492838</v>
      </c>
      <c r="I27" s="16"/>
      <c r="J27" s="12"/>
    </row>
    <row r="28" spans="1:10" x14ac:dyDescent="0.25">
      <c r="A28" t="s">
        <v>16</v>
      </c>
      <c r="B28" s="12">
        <v>1765622156</v>
      </c>
      <c r="C28" s="12">
        <v>1754083679</v>
      </c>
      <c r="D28" s="12">
        <v>2098145932</v>
      </c>
      <c r="E28" s="12">
        <v>2660563960</v>
      </c>
      <c r="F28" s="12">
        <v>2306623255</v>
      </c>
      <c r="G28" s="12">
        <v>3116918132</v>
      </c>
      <c r="H28" s="1">
        <v>3594858182</v>
      </c>
      <c r="I28" s="12"/>
      <c r="J28" s="12"/>
    </row>
    <row r="29" spans="1:10" x14ac:dyDescent="0.25">
      <c r="A29" t="s">
        <v>49</v>
      </c>
      <c r="B29" s="12"/>
      <c r="C29" s="12"/>
      <c r="D29" s="12">
        <v>22033432</v>
      </c>
      <c r="E29" s="12">
        <v>18671428</v>
      </c>
      <c r="F29" s="12">
        <v>21672942</v>
      </c>
      <c r="G29" s="12">
        <v>25156964</v>
      </c>
      <c r="H29" s="1">
        <v>187951059</v>
      </c>
      <c r="I29" s="12"/>
      <c r="J29" s="12"/>
    </row>
    <row r="30" spans="1:10" x14ac:dyDescent="0.25">
      <c r="A30" t="s">
        <v>24</v>
      </c>
      <c r="B30" s="12">
        <v>357783679</v>
      </c>
      <c r="C30" s="12">
        <v>339491470</v>
      </c>
      <c r="D30" s="12">
        <v>59174510</v>
      </c>
      <c r="E30" s="12">
        <v>179467863</v>
      </c>
      <c r="F30" s="12">
        <v>298009385</v>
      </c>
      <c r="G30" s="12">
        <v>214270225</v>
      </c>
      <c r="H30" s="1">
        <v>322891482</v>
      </c>
      <c r="I30" s="12"/>
      <c r="J30" s="12"/>
    </row>
    <row r="31" spans="1:10" x14ac:dyDescent="0.25">
      <c r="A31" t="s">
        <v>50</v>
      </c>
      <c r="B31" s="12"/>
      <c r="C31" s="12"/>
      <c r="D31" s="12">
        <v>153815769</v>
      </c>
      <c r="E31" s="12">
        <v>108472388</v>
      </c>
      <c r="F31" s="12">
        <v>155107361</v>
      </c>
      <c r="G31" s="12">
        <v>191770250</v>
      </c>
      <c r="H31" s="1">
        <v>110456493</v>
      </c>
      <c r="I31" s="12"/>
      <c r="J31" s="12"/>
    </row>
    <row r="32" spans="1:10" x14ac:dyDescent="0.25">
      <c r="A32" t="s">
        <v>25</v>
      </c>
      <c r="B32" s="12">
        <v>178529312</v>
      </c>
      <c r="C32" s="12">
        <v>313800064</v>
      </c>
      <c r="D32" s="12">
        <v>102216258</v>
      </c>
      <c r="E32" s="12">
        <v>197748841</v>
      </c>
      <c r="F32" s="12">
        <v>379928664</v>
      </c>
      <c r="G32" s="12">
        <v>742096124</v>
      </c>
      <c r="H32" s="1">
        <v>847046178</v>
      </c>
      <c r="I32" s="12"/>
      <c r="J32" s="12"/>
    </row>
    <row r="33" spans="1:10" x14ac:dyDescent="0.25">
      <c r="A33" t="s">
        <v>26</v>
      </c>
      <c r="B33" s="12">
        <v>743800</v>
      </c>
      <c r="C33" s="12">
        <v>743300</v>
      </c>
      <c r="D33" s="12">
        <v>74532219</v>
      </c>
      <c r="E33" s="12">
        <v>77049488</v>
      </c>
      <c r="F33" s="12">
        <v>98680143</v>
      </c>
      <c r="G33" s="12">
        <v>123091026</v>
      </c>
      <c r="H33" s="1">
        <v>117560996</v>
      </c>
      <c r="I33" s="12"/>
      <c r="J33" s="12"/>
    </row>
    <row r="34" spans="1:10" x14ac:dyDescent="0.25">
      <c r="A34" t="s">
        <v>30</v>
      </c>
      <c r="B34" s="12">
        <v>14021084</v>
      </c>
      <c r="C34" s="12">
        <v>12278311</v>
      </c>
      <c r="D34" s="12">
        <v>11410042</v>
      </c>
      <c r="E34" s="12">
        <v>11192501</v>
      </c>
      <c r="F34" s="12">
        <v>8731462</v>
      </c>
      <c r="G34" s="12">
        <v>5430171</v>
      </c>
      <c r="H34" s="1">
        <v>6009164</v>
      </c>
      <c r="I34" s="12"/>
      <c r="J34" s="12"/>
    </row>
    <row r="35" spans="1:10" x14ac:dyDescent="0.25">
      <c r="A35" t="s">
        <v>27</v>
      </c>
      <c r="B35" s="12">
        <v>60262480</v>
      </c>
      <c r="C35" s="12">
        <v>12529153</v>
      </c>
      <c r="D35" s="12">
        <v>11169881</v>
      </c>
      <c r="E35" s="12">
        <v>60841596</v>
      </c>
      <c r="F35" s="12">
        <v>172986429</v>
      </c>
      <c r="G35" s="12">
        <v>147757587</v>
      </c>
      <c r="H35" s="1">
        <v>101719284</v>
      </c>
      <c r="I35" s="12"/>
      <c r="J35" s="12"/>
    </row>
    <row r="36" spans="1:10" x14ac:dyDescent="0.25">
      <c r="A36" t="s">
        <v>28</v>
      </c>
      <c r="B36" s="12">
        <v>69606263</v>
      </c>
      <c r="C36" s="12">
        <v>70727641</v>
      </c>
      <c r="D36" s="12"/>
      <c r="E36" s="12"/>
      <c r="F36" s="12"/>
      <c r="G36" s="12"/>
      <c r="H36" s="12"/>
      <c r="I36" s="12"/>
      <c r="J36" s="12"/>
    </row>
    <row r="37" spans="1:10" x14ac:dyDescent="0.25"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2"/>
      <c r="B38" s="16">
        <f t="shared" ref="B38:H38" si="7">SUM(B22,B27)</f>
        <v>3410713539</v>
      </c>
      <c r="C38" s="16">
        <f t="shared" si="7"/>
        <v>3414149978</v>
      </c>
      <c r="D38" s="16">
        <f t="shared" si="7"/>
        <v>3120797089</v>
      </c>
      <c r="E38" s="16">
        <f t="shared" si="7"/>
        <v>3764566345</v>
      </c>
      <c r="F38" s="16">
        <f t="shared" si="7"/>
        <v>3854174147</v>
      </c>
      <c r="G38" s="16">
        <f t="shared" si="7"/>
        <v>6018986714</v>
      </c>
      <c r="H38" s="16">
        <f t="shared" si="7"/>
        <v>7294627462</v>
      </c>
      <c r="I38" s="12"/>
      <c r="J38" s="12"/>
    </row>
    <row r="39" spans="1:10" x14ac:dyDescent="0.25">
      <c r="A39" s="2"/>
      <c r="B39" s="16"/>
      <c r="C39" s="16"/>
      <c r="D39" s="16"/>
      <c r="E39" s="16"/>
      <c r="F39" s="16"/>
      <c r="G39" s="16"/>
      <c r="H39" s="12"/>
      <c r="I39" s="12"/>
      <c r="J39" s="12"/>
    </row>
    <row r="40" spans="1:10" x14ac:dyDescent="0.25">
      <c r="A40" s="36" t="s">
        <v>62</v>
      </c>
      <c r="B40" s="16">
        <f>SUM(B41:B44)</f>
        <v>760720671</v>
      </c>
      <c r="C40" s="16">
        <f t="shared" ref="C40" si="8">SUM(C41:C44)</f>
        <v>822119156</v>
      </c>
      <c r="D40" s="16">
        <f>SUM(D41:D44)</f>
        <v>812236849</v>
      </c>
      <c r="E40" s="16">
        <f>SUM(E41:E44)</f>
        <v>794300467</v>
      </c>
      <c r="F40" s="16">
        <f t="shared" ref="F40:H40" si="9">SUM(F41:F44)</f>
        <v>825981614</v>
      </c>
      <c r="G40" s="16">
        <f t="shared" si="9"/>
        <v>862433367</v>
      </c>
      <c r="H40" s="16">
        <f t="shared" si="9"/>
        <v>821359450</v>
      </c>
      <c r="I40" s="12"/>
      <c r="J40" s="12"/>
    </row>
    <row r="41" spans="1:10" x14ac:dyDescent="0.25">
      <c r="A41" t="s">
        <v>3</v>
      </c>
      <c r="B41" s="12">
        <v>225004000</v>
      </c>
      <c r="C41" s="12">
        <v>225004000</v>
      </c>
      <c r="D41" s="12">
        <v>225004000</v>
      </c>
      <c r="E41" s="12">
        <v>225004000</v>
      </c>
      <c r="F41" s="12">
        <v>225004000</v>
      </c>
      <c r="G41" s="12">
        <v>225004000</v>
      </c>
      <c r="H41" s="1">
        <v>247504400</v>
      </c>
      <c r="I41" s="12"/>
      <c r="J41" s="12"/>
    </row>
    <row r="42" spans="1:10" x14ac:dyDescent="0.25">
      <c r="A42" t="s">
        <v>15</v>
      </c>
      <c r="B42" s="12">
        <v>166000000</v>
      </c>
      <c r="C42" s="12">
        <v>166000000</v>
      </c>
      <c r="D42" s="12">
        <v>166000000</v>
      </c>
      <c r="E42" s="12">
        <v>166000000</v>
      </c>
      <c r="F42" s="12">
        <v>166000000</v>
      </c>
      <c r="G42" s="12">
        <v>166000000</v>
      </c>
      <c r="H42" s="12">
        <v>166000000</v>
      </c>
      <c r="I42" s="12"/>
      <c r="J42" s="12"/>
    </row>
    <row r="43" spans="1:10" x14ac:dyDescent="0.25">
      <c r="A43" t="s">
        <v>21</v>
      </c>
      <c r="B43" s="12">
        <v>73218700</v>
      </c>
      <c r="C43" s="12">
        <v>58686768</v>
      </c>
      <c r="D43" s="12">
        <v>53411160</v>
      </c>
      <c r="E43" s="12">
        <v>44009775</v>
      </c>
      <c r="F43" s="12">
        <v>37435034</v>
      </c>
      <c r="G43" s="12">
        <v>31602353</v>
      </c>
      <c r="H43" s="1">
        <v>39488741</v>
      </c>
      <c r="I43" s="12"/>
      <c r="J43" s="12"/>
    </row>
    <row r="44" spans="1:10" x14ac:dyDescent="0.25">
      <c r="A44" t="s">
        <v>4</v>
      </c>
      <c r="B44" s="12">
        <v>296497971</v>
      </c>
      <c r="C44" s="12">
        <v>372428388</v>
      </c>
      <c r="D44" s="12">
        <v>367821689</v>
      </c>
      <c r="E44" s="12">
        <v>359286692</v>
      </c>
      <c r="F44" s="12">
        <v>397542580</v>
      </c>
      <c r="G44" s="12">
        <v>439827014</v>
      </c>
      <c r="H44" s="1">
        <v>368366309</v>
      </c>
      <c r="I44" s="12"/>
      <c r="J44" s="12"/>
    </row>
    <row r="45" spans="1:10" x14ac:dyDescent="0.25">
      <c r="A45" s="2"/>
      <c r="B45" s="16"/>
      <c r="C45" s="16"/>
      <c r="D45" s="16"/>
      <c r="E45" s="16"/>
      <c r="F45" s="16"/>
      <c r="G45" s="16"/>
      <c r="H45" s="12"/>
      <c r="I45" s="12"/>
      <c r="J45" s="12"/>
    </row>
    <row r="46" spans="1:10" x14ac:dyDescent="0.25">
      <c r="A46" s="2"/>
      <c r="B46" s="16"/>
      <c r="C46" s="16"/>
      <c r="D46" s="16"/>
      <c r="E46" s="16"/>
      <c r="F46" s="16"/>
      <c r="G46" s="16"/>
      <c r="H46" s="12"/>
      <c r="I46" s="12"/>
      <c r="J46" s="12"/>
    </row>
    <row r="47" spans="1:10" x14ac:dyDescent="0.25">
      <c r="A47" s="2"/>
      <c r="B47" s="16"/>
      <c r="C47" s="16"/>
      <c r="D47" s="16"/>
      <c r="E47" s="16"/>
      <c r="F47" s="12"/>
      <c r="G47" s="12"/>
      <c r="H47" s="12"/>
      <c r="I47" s="12"/>
      <c r="J47" s="12"/>
    </row>
    <row r="48" spans="1:10" x14ac:dyDescent="0.25">
      <c r="A48" s="2"/>
      <c r="B48" s="16">
        <f t="shared" ref="B48:H48" si="10">SUM(B40,B38)</f>
        <v>4171434210</v>
      </c>
      <c r="C48" s="16">
        <f t="shared" si="10"/>
        <v>4236269134</v>
      </c>
      <c r="D48" s="16">
        <f t="shared" si="10"/>
        <v>3933033938</v>
      </c>
      <c r="E48" s="16">
        <f t="shared" si="10"/>
        <v>4558866812</v>
      </c>
      <c r="F48" s="16">
        <f t="shared" si="10"/>
        <v>4680155761</v>
      </c>
      <c r="G48" s="16">
        <f t="shared" si="10"/>
        <v>6881420081</v>
      </c>
      <c r="H48" s="16">
        <f t="shared" si="10"/>
        <v>8115986912</v>
      </c>
      <c r="I48" s="12"/>
      <c r="J48" s="12"/>
    </row>
    <row r="50" spans="1:8" x14ac:dyDescent="0.25">
      <c r="A50" s="39" t="s">
        <v>63</v>
      </c>
      <c r="B50" s="8">
        <f t="shared" ref="B50:H50" si="11">B40/(B41/10)</f>
        <v>33.809206547439153</v>
      </c>
      <c r="C50" s="8">
        <f t="shared" si="11"/>
        <v>36.537979591473928</v>
      </c>
      <c r="D50" s="8">
        <f t="shared" si="11"/>
        <v>36.098773755133244</v>
      </c>
      <c r="E50" s="8">
        <f t="shared" si="11"/>
        <v>35.301615393504115</v>
      </c>
      <c r="F50" s="8">
        <f t="shared" si="11"/>
        <v>36.709641339709513</v>
      </c>
      <c r="G50" s="8">
        <f t="shared" si="11"/>
        <v>38.329690449947556</v>
      </c>
      <c r="H50" s="8">
        <f t="shared" si="11"/>
        <v>33.185650436921527</v>
      </c>
    </row>
    <row r="51" spans="1:8" x14ac:dyDescent="0.25">
      <c r="A51" s="39" t="s">
        <v>64</v>
      </c>
      <c r="B51" s="12">
        <f>B41/10</f>
        <v>22500400</v>
      </c>
      <c r="C51" s="12">
        <f t="shared" ref="C51:H51" si="12">C41/10</f>
        <v>22500400</v>
      </c>
      <c r="D51" s="12">
        <f t="shared" si="12"/>
        <v>22500400</v>
      </c>
      <c r="E51" s="12">
        <f t="shared" si="12"/>
        <v>22500400</v>
      </c>
      <c r="F51" s="12">
        <f t="shared" si="12"/>
        <v>22500400</v>
      </c>
      <c r="G51" s="12">
        <f t="shared" si="12"/>
        <v>22500400</v>
      </c>
      <c r="H51" s="12">
        <f t="shared" si="12"/>
        <v>24750440</v>
      </c>
    </row>
    <row r="53" spans="1:8" x14ac:dyDescent="0.25">
      <c r="H53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1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H24" sqref="H24"/>
    </sheetView>
  </sheetViews>
  <sheetFormatPr defaultRowHeight="15" x14ac:dyDescent="0.25"/>
  <cols>
    <col min="1" max="1" width="42.5703125" customWidth="1"/>
    <col min="2" max="3" width="14.28515625" bestFit="1" customWidth="1"/>
    <col min="4" max="4" width="15" bestFit="1" customWidth="1"/>
    <col min="5" max="7" width="14.28515625" bestFit="1" customWidth="1"/>
    <col min="8" max="8" width="12.7109375" bestFit="1" customWidth="1"/>
    <col min="9" max="9" width="12" bestFit="1" customWidth="1"/>
    <col min="10" max="11" width="11.85546875" bestFit="1" customWidth="1"/>
  </cols>
  <sheetData>
    <row r="1" spans="1:19" ht="15.75" x14ac:dyDescent="0.25">
      <c r="A1" s="3" t="s">
        <v>19</v>
      </c>
      <c r="B1" s="3"/>
      <c r="C1" s="3"/>
      <c r="D1" s="3"/>
      <c r="E1" s="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5.75" x14ac:dyDescent="0.25">
      <c r="A2" s="3" t="s">
        <v>65</v>
      </c>
      <c r="B2" s="3"/>
      <c r="C2" s="3"/>
      <c r="D2" s="3"/>
      <c r="E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5.75" x14ac:dyDescent="0.25">
      <c r="A3" s="3" t="s">
        <v>58</v>
      </c>
      <c r="B3" s="3"/>
      <c r="C3" s="3"/>
      <c r="D3" s="3"/>
      <c r="E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31.5" x14ac:dyDescent="0.25">
      <c r="A4" s="3"/>
      <c r="B4" s="7">
        <v>41273</v>
      </c>
      <c r="C4" s="7">
        <v>41638</v>
      </c>
      <c r="D4" s="7">
        <v>42003</v>
      </c>
      <c r="E4" s="32" t="s">
        <v>51</v>
      </c>
      <c r="F4" s="7">
        <v>42916</v>
      </c>
      <c r="G4" s="7">
        <v>43281</v>
      </c>
      <c r="H4" s="7">
        <v>43646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39" t="s">
        <v>66</v>
      </c>
      <c r="B5" s="12">
        <v>6613816069</v>
      </c>
      <c r="C5" s="12">
        <v>5006964798</v>
      </c>
      <c r="D5" s="12">
        <v>3738883315</v>
      </c>
      <c r="E5" s="12">
        <v>7488063838</v>
      </c>
      <c r="F5" s="12">
        <v>4980924092</v>
      </c>
      <c r="G5" s="17">
        <v>5533351168</v>
      </c>
      <c r="H5" s="1">
        <v>7709220427</v>
      </c>
      <c r="I5" s="17"/>
      <c r="J5" s="17"/>
      <c r="K5" s="17"/>
      <c r="L5" s="6"/>
      <c r="M5" s="6"/>
      <c r="N5" s="6"/>
      <c r="O5" s="6"/>
      <c r="P5" s="6"/>
      <c r="Q5" s="6"/>
      <c r="R5" s="6"/>
      <c r="S5" s="6"/>
    </row>
    <row r="6" spans="1:19" x14ac:dyDescent="0.25">
      <c r="A6" t="s">
        <v>67</v>
      </c>
      <c r="B6" s="18">
        <v>5916346050</v>
      </c>
      <c r="C6" s="18">
        <v>4463059675</v>
      </c>
      <c r="D6" s="18">
        <v>3295423454</v>
      </c>
      <c r="E6" s="18">
        <v>6634416908</v>
      </c>
      <c r="F6" s="18">
        <v>4433269674</v>
      </c>
      <c r="G6" s="18">
        <v>4964425757</v>
      </c>
      <c r="H6" s="41">
        <v>6926720679</v>
      </c>
      <c r="I6" s="17"/>
      <c r="J6" s="17"/>
      <c r="K6" s="17"/>
      <c r="L6" s="6"/>
      <c r="M6" s="6"/>
      <c r="N6" s="6"/>
      <c r="O6" s="6"/>
      <c r="P6" s="6"/>
      <c r="Q6" s="6"/>
      <c r="R6" s="6"/>
      <c r="S6" s="6"/>
    </row>
    <row r="7" spans="1:19" x14ac:dyDescent="0.25">
      <c r="A7" s="39" t="s">
        <v>5</v>
      </c>
      <c r="B7" s="16">
        <f>B5-B6</f>
        <v>697470019</v>
      </c>
      <c r="C7" s="16">
        <f t="shared" ref="C7:E7" si="0">C5-C6</f>
        <v>543905123</v>
      </c>
      <c r="D7" s="16">
        <f t="shared" si="0"/>
        <v>443459861</v>
      </c>
      <c r="E7" s="16">
        <f t="shared" si="0"/>
        <v>853646930</v>
      </c>
      <c r="F7" s="16">
        <f t="shared" ref="F7" si="1">F5-F6</f>
        <v>547654418</v>
      </c>
      <c r="G7" s="16">
        <f t="shared" ref="G7:H7" si="2">G5-G6</f>
        <v>568925411</v>
      </c>
      <c r="H7" s="16">
        <f t="shared" si="2"/>
        <v>782499748</v>
      </c>
      <c r="I7" s="17"/>
      <c r="J7" s="17"/>
      <c r="K7" s="17"/>
      <c r="L7" s="6"/>
      <c r="M7" s="6"/>
      <c r="N7" s="6"/>
      <c r="O7" s="6"/>
      <c r="P7" s="6"/>
      <c r="Q7" s="6"/>
      <c r="R7" s="6"/>
      <c r="S7" s="6"/>
    </row>
    <row r="8" spans="1:19" x14ac:dyDescent="0.25">
      <c r="A8" s="2"/>
      <c r="B8" s="16"/>
      <c r="C8" s="16"/>
      <c r="D8" s="16"/>
      <c r="E8" s="16"/>
      <c r="F8" s="16"/>
      <c r="G8" s="17"/>
      <c r="H8" s="17"/>
      <c r="I8" s="17"/>
      <c r="J8" s="17"/>
      <c r="K8" s="17"/>
      <c r="L8" s="6"/>
      <c r="M8" s="6"/>
      <c r="N8" s="6"/>
      <c r="O8" s="6"/>
      <c r="P8" s="6"/>
      <c r="Q8" s="6"/>
      <c r="R8" s="6"/>
      <c r="S8" s="6"/>
    </row>
    <row r="9" spans="1:19" x14ac:dyDescent="0.25">
      <c r="A9" s="39" t="s">
        <v>87</v>
      </c>
      <c r="B9" s="16"/>
      <c r="C9" s="16"/>
      <c r="D9" s="16"/>
      <c r="E9" s="16"/>
      <c r="F9" s="16"/>
      <c r="G9" s="16"/>
      <c r="H9" s="17"/>
      <c r="I9" s="17"/>
      <c r="J9" s="17"/>
      <c r="K9" s="17"/>
      <c r="L9" s="6"/>
      <c r="M9" s="6"/>
      <c r="N9" s="6"/>
      <c r="O9" s="6"/>
      <c r="P9" s="6"/>
      <c r="Q9" s="6"/>
      <c r="R9" s="6"/>
      <c r="S9" s="6"/>
    </row>
    <row r="10" spans="1:19" x14ac:dyDescent="0.25">
      <c r="A10" t="s">
        <v>31</v>
      </c>
      <c r="B10" s="13">
        <v>138400489</v>
      </c>
      <c r="C10" s="12">
        <v>118979225</v>
      </c>
      <c r="D10" s="12">
        <v>103668766</v>
      </c>
      <c r="E10" s="12">
        <v>224922462</v>
      </c>
      <c r="F10" s="12">
        <v>172519015</v>
      </c>
      <c r="G10" s="12">
        <v>190567152</v>
      </c>
      <c r="H10" s="1">
        <v>226371366</v>
      </c>
      <c r="I10" s="17"/>
      <c r="J10" s="17"/>
      <c r="K10" s="17"/>
      <c r="L10" s="6"/>
      <c r="M10" s="6"/>
      <c r="N10" s="6"/>
      <c r="O10" s="6"/>
      <c r="P10" s="6"/>
      <c r="Q10" s="6"/>
      <c r="R10" s="6"/>
      <c r="S10" s="6"/>
    </row>
    <row r="11" spans="1:19" ht="15.75" customHeight="1" x14ac:dyDescent="0.25">
      <c r="A11" s="5" t="s">
        <v>32</v>
      </c>
      <c r="B11" s="13">
        <v>196268669</v>
      </c>
      <c r="C11" s="12">
        <v>88910647</v>
      </c>
      <c r="D11" s="12">
        <v>70358074</v>
      </c>
      <c r="E11" s="12">
        <v>208585879</v>
      </c>
      <c r="F11" s="12">
        <v>145397888</v>
      </c>
      <c r="G11" s="12">
        <v>159789574</v>
      </c>
      <c r="H11" s="1">
        <v>221689702</v>
      </c>
      <c r="I11" s="17"/>
      <c r="J11" s="17"/>
      <c r="K11" s="17"/>
      <c r="L11" s="6"/>
      <c r="M11" s="6"/>
      <c r="N11" s="6"/>
      <c r="O11" s="6"/>
      <c r="P11" s="6"/>
      <c r="Q11" s="6"/>
      <c r="R11" s="6"/>
      <c r="S11" s="6"/>
    </row>
    <row r="12" spans="1:19" ht="15.75" customHeight="1" x14ac:dyDescent="0.25">
      <c r="A12" s="5" t="s">
        <v>33</v>
      </c>
      <c r="B12" s="13">
        <v>57391895</v>
      </c>
      <c r="C12" s="12">
        <v>48536659</v>
      </c>
      <c r="D12" s="12">
        <v>69464802</v>
      </c>
      <c r="E12" s="12">
        <v>109331006</v>
      </c>
      <c r="F12" s="12">
        <v>121586418</v>
      </c>
      <c r="G12" s="12">
        <v>132969651</v>
      </c>
      <c r="H12" s="1">
        <v>110721322</v>
      </c>
      <c r="I12" s="17"/>
      <c r="J12" s="17"/>
      <c r="K12" s="17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39" t="s">
        <v>34</v>
      </c>
      <c r="B13" s="14">
        <f>B7-B10-B11+B12</f>
        <v>420192756</v>
      </c>
      <c r="C13" s="14">
        <f t="shared" ref="C13:H13" si="3">C7-C10-C11+C12</f>
        <v>384551910</v>
      </c>
      <c r="D13" s="14">
        <f t="shared" si="3"/>
        <v>338897823</v>
      </c>
      <c r="E13" s="14">
        <f t="shared" si="3"/>
        <v>529469595</v>
      </c>
      <c r="F13" s="14">
        <f t="shared" si="3"/>
        <v>351323933</v>
      </c>
      <c r="G13" s="14">
        <f t="shared" si="3"/>
        <v>351538336</v>
      </c>
      <c r="H13" s="14">
        <f t="shared" si="3"/>
        <v>445160002</v>
      </c>
      <c r="I13" s="17"/>
      <c r="J13" s="17"/>
      <c r="K13" s="17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40" t="s">
        <v>68</v>
      </c>
      <c r="B14" s="21"/>
      <c r="C14" s="21"/>
      <c r="D14" s="21"/>
      <c r="E14" s="21"/>
      <c r="F14" s="21"/>
      <c r="G14" s="21"/>
      <c r="H14" s="17"/>
      <c r="I14" s="17"/>
      <c r="J14" s="17"/>
      <c r="K14" s="17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t="s">
        <v>11</v>
      </c>
      <c r="B15" s="19">
        <v>219432431</v>
      </c>
      <c r="C15" s="17">
        <v>226637308</v>
      </c>
      <c r="D15" s="17">
        <v>199689474</v>
      </c>
      <c r="E15" s="17">
        <v>395935878</v>
      </c>
      <c r="F15" s="17">
        <v>263362671</v>
      </c>
      <c r="G15" s="17">
        <v>265623098</v>
      </c>
      <c r="H15" s="1">
        <v>318967554</v>
      </c>
      <c r="I15" s="17"/>
      <c r="J15" s="17"/>
      <c r="K15" s="17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t="s">
        <v>46</v>
      </c>
      <c r="B16" s="19"/>
      <c r="C16" s="17"/>
      <c r="D16" s="17">
        <v>6720074</v>
      </c>
      <c r="E16" s="17">
        <v>9752566</v>
      </c>
      <c r="F16" s="17">
        <v>3643184</v>
      </c>
      <c r="G16" s="17">
        <v>28118336</v>
      </c>
      <c r="H16" s="17"/>
      <c r="I16" s="17"/>
      <c r="J16" s="17"/>
      <c r="K16" s="17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t="s">
        <v>43</v>
      </c>
      <c r="B17" s="19"/>
      <c r="C17" s="17">
        <v>6247470</v>
      </c>
      <c r="D17" s="17"/>
      <c r="E17" s="17"/>
      <c r="F17" s="17"/>
      <c r="G17" s="17"/>
      <c r="H17" s="17"/>
      <c r="I17" s="17"/>
      <c r="J17" s="17"/>
      <c r="K17" s="17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39" t="s">
        <v>69</v>
      </c>
      <c r="B18" s="14">
        <f t="shared" ref="B18:H18" si="4">B13-B15+B16+B17</f>
        <v>200760325</v>
      </c>
      <c r="C18" s="14">
        <f t="shared" si="4"/>
        <v>164162072</v>
      </c>
      <c r="D18" s="14">
        <f t="shared" si="4"/>
        <v>145928423</v>
      </c>
      <c r="E18" s="14">
        <f t="shared" si="4"/>
        <v>143286283</v>
      </c>
      <c r="F18" s="14">
        <f t="shared" si="4"/>
        <v>91604446</v>
      </c>
      <c r="G18" s="14">
        <f t="shared" si="4"/>
        <v>114033574</v>
      </c>
      <c r="H18" s="14">
        <f t="shared" si="4"/>
        <v>126192448</v>
      </c>
      <c r="I18" s="20">
        <f>I13-I15</f>
        <v>0</v>
      </c>
      <c r="J18" s="17"/>
      <c r="K18" s="17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5" t="s">
        <v>12</v>
      </c>
      <c r="B19" s="19">
        <v>9560015</v>
      </c>
      <c r="C19" s="19">
        <v>7817242</v>
      </c>
      <c r="D19" s="19">
        <v>6948973</v>
      </c>
      <c r="E19" s="19">
        <v>6823156</v>
      </c>
      <c r="F19" s="19">
        <v>4362116</v>
      </c>
      <c r="G19" s="19">
        <v>5430170</v>
      </c>
      <c r="H19" s="1">
        <v>6009164</v>
      </c>
      <c r="I19" s="17"/>
      <c r="J19" s="17"/>
      <c r="K19" s="17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39" t="s">
        <v>70</v>
      </c>
      <c r="B20" s="14">
        <f>B18-B19</f>
        <v>191200310</v>
      </c>
      <c r="C20" s="14">
        <f t="shared" ref="C20:G20" si="5">C18-C19</f>
        <v>156344830</v>
      </c>
      <c r="D20" s="14">
        <f t="shared" si="5"/>
        <v>138979450</v>
      </c>
      <c r="E20" s="14">
        <f t="shared" si="5"/>
        <v>136463127</v>
      </c>
      <c r="F20" s="14">
        <f t="shared" si="5"/>
        <v>87242330</v>
      </c>
      <c r="G20" s="14">
        <f t="shared" si="5"/>
        <v>108603404</v>
      </c>
      <c r="H20" s="14">
        <f t="shared" ref="H20" si="6">H18-H19</f>
        <v>120183284</v>
      </c>
      <c r="I20" s="17"/>
      <c r="J20" s="17"/>
      <c r="K20" s="17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36" t="s">
        <v>71</v>
      </c>
      <c r="B21" s="21">
        <f>SUM(B22:B23)</f>
        <v>-49842160</v>
      </c>
      <c r="C21" s="21">
        <f t="shared" ref="C21:G21" si="7">SUM(C22:C23)</f>
        <v>-38695345</v>
      </c>
      <c r="D21" s="21">
        <f t="shared" si="7"/>
        <v>-38219388</v>
      </c>
      <c r="E21" s="21">
        <f t="shared" si="7"/>
        <v>-34115782</v>
      </c>
      <c r="F21" s="21">
        <f t="shared" si="7"/>
        <v>-21810582</v>
      </c>
      <c r="G21" s="21">
        <f t="shared" si="7"/>
        <v>-27150851</v>
      </c>
      <c r="H21" s="21">
        <f t="shared" ref="H21" si="8">SUM(H22:H23)</f>
        <v>-47979331</v>
      </c>
      <c r="I21" s="17"/>
      <c r="J21" s="17"/>
      <c r="K21" s="17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t="s">
        <v>6</v>
      </c>
      <c r="B22" s="13">
        <v>-59789410</v>
      </c>
      <c r="C22" s="13">
        <v>-52110748</v>
      </c>
      <c r="D22" s="12">
        <v>-41915610</v>
      </c>
      <c r="E22" s="12">
        <v>-66556777</v>
      </c>
      <c r="F22" s="12">
        <v>-46634973</v>
      </c>
      <c r="G22" s="17">
        <v>-36662889</v>
      </c>
      <c r="H22" s="1">
        <v>-59847306</v>
      </c>
      <c r="I22" s="17"/>
      <c r="J22" s="17"/>
      <c r="K22" s="17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t="s">
        <v>7</v>
      </c>
      <c r="B23" s="17">
        <v>9947250</v>
      </c>
      <c r="C23" s="17">
        <v>13415403</v>
      </c>
      <c r="D23" s="17">
        <v>3696222</v>
      </c>
      <c r="E23" s="17">
        <v>32440995</v>
      </c>
      <c r="F23" s="17">
        <v>24824391</v>
      </c>
      <c r="G23" s="17">
        <v>9512038</v>
      </c>
      <c r="H23" s="17">
        <v>11867975</v>
      </c>
      <c r="I23" s="17"/>
      <c r="J23" s="17"/>
      <c r="K23" s="17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39" t="s">
        <v>72</v>
      </c>
      <c r="B24" s="22">
        <f t="shared" ref="B24:H24" si="9">B20+B21</f>
        <v>141358150</v>
      </c>
      <c r="C24" s="22">
        <f t="shared" si="9"/>
        <v>117649485</v>
      </c>
      <c r="D24" s="22">
        <f t="shared" si="9"/>
        <v>100760062</v>
      </c>
      <c r="E24" s="22">
        <f t="shared" si="9"/>
        <v>102347345</v>
      </c>
      <c r="F24" s="22">
        <f t="shared" si="9"/>
        <v>65431748</v>
      </c>
      <c r="G24" s="22">
        <f t="shared" si="9"/>
        <v>81452553</v>
      </c>
      <c r="H24" s="22">
        <f t="shared" si="9"/>
        <v>72203953</v>
      </c>
      <c r="I24" s="17"/>
      <c r="J24" s="17"/>
      <c r="K24" s="17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2"/>
      <c r="B25" s="21"/>
      <c r="C25" s="21"/>
      <c r="D25" s="21"/>
      <c r="E25" s="21"/>
      <c r="F25" s="21"/>
      <c r="G25" s="17"/>
      <c r="H25" s="17"/>
      <c r="I25" s="17"/>
      <c r="J25" s="17"/>
      <c r="K25" s="17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9" x14ac:dyDescent="0.25">
      <c r="A27" s="39" t="s">
        <v>73</v>
      </c>
      <c r="B27" s="11">
        <f>B24/('1'!B41/10)</f>
        <v>6.2824727560398923</v>
      </c>
      <c r="C27" s="11">
        <f>C24/('1'!C41/10)</f>
        <v>5.2287730440347726</v>
      </c>
      <c r="D27" s="11">
        <f>D24/('1'!D41/10)</f>
        <v>4.4781453663045987</v>
      </c>
      <c r="E27" s="11">
        <f>E24/('1'!E41/10)</f>
        <v>4.5486900232884748</v>
      </c>
      <c r="F27" s="11">
        <f>F24/('1'!F41/10)</f>
        <v>2.9080259906490551</v>
      </c>
      <c r="G27" s="11">
        <f>G24/('1'!G41/10)</f>
        <v>3.6200491102380403</v>
      </c>
      <c r="H27" s="11">
        <f>H24/('1'!H41/10)</f>
        <v>2.9172795715954947</v>
      </c>
    </row>
    <row r="28" spans="1:19" x14ac:dyDescent="0.25">
      <c r="A28" s="40" t="s">
        <v>74</v>
      </c>
      <c r="B28">
        <v>22500400</v>
      </c>
      <c r="C28">
        <v>22500400</v>
      </c>
      <c r="D28">
        <v>22500400</v>
      </c>
      <c r="E28">
        <v>22500400</v>
      </c>
      <c r="F28">
        <v>22500400</v>
      </c>
      <c r="G28">
        <v>22500400</v>
      </c>
      <c r="H28" s="12">
        <v>24750440</v>
      </c>
    </row>
    <row r="51" spans="1:2" x14ac:dyDescent="0.25">
      <c r="A51" s="6"/>
      <c r="B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B37" sqref="B37"/>
    </sheetView>
  </sheetViews>
  <sheetFormatPr defaultRowHeight="15" x14ac:dyDescent="0.25"/>
  <cols>
    <col min="1" max="1" width="48.28515625" bestFit="1" customWidth="1"/>
    <col min="2" max="2" width="15" bestFit="1" customWidth="1"/>
    <col min="3" max="3" width="15.28515625" style="31" bestFit="1" customWidth="1"/>
    <col min="4" max="8" width="15" bestFit="1" customWidth="1"/>
  </cols>
  <sheetData>
    <row r="1" spans="1:8" ht="15.75" x14ac:dyDescent="0.25">
      <c r="A1" s="3" t="s">
        <v>19</v>
      </c>
      <c r="B1" s="3"/>
      <c r="C1" s="23"/>
      <c r="D1" s="3"/>
      <c r="E1" s="3"/>
    </row>
    <row r="2" spans="1:8" ht="15.75" x14ac:dyDescent="0.25">
      <c r="A2" s="3" t="s">
        <v>75</v>
      </c>
      <c r="B2" s="3"/>
      <c r="C2" s="23"/>
      <c r="D2" s="3"/>
      <c r="E2" s="3"/>
    </row>
    <row r="3" spans="1:8" ht="15.75" x14ac:dyDescent="0.25">
      <c r="A3" s="3" t="s">
        <v>58</v>
      </c>
      <c r="B3" s="3"/>
      <c r="C3" s="23"/>
      <c r="D3" s="3"/>
      <c r="E3" s="3"/>
    </row>
    <row r="4" spans="1:8" ht="31.5" x14ac:dyDescent="0.25">
      <c r="A4" s="3"/>
      <c r="B4" s="7">
        <v>41273</v>
      </c>
      <c r="C4" s="7">
        <v>41638</v>
      </c>
      <c r="D4" s="7">
        <v>42003</v>
      </c>
      <c r="E4" s="32" t="s">
        <v>51</v>
      </c>
      <c r="F4" s="7">
        <v>42916</v>
      </c>
      <c r="G4" s="7">
        <v>43281</v>
      </c>
      <c r="H4" s="7">
        <v>43646</v>
      </c>
    </row>
    <row r="5" spans="1:8" x14ac:dyDescent="0.25">
      <c r="A5" s="39" t="s">
        <v>76</v>
      </c>
      <c r="B5" s="12"/>
      <c r="C5" s="24"/>
      <c r="D5" s="12"/>
      <c r="E5" s="12"/>
      <c r="F5" s="12"/>
      <c r="G5" s="12"/>
    </row>
    <row r="6" spans="1:8" x14ac:dyDescent="0.25">
      <c r="A6" t="s">
        <v>35</v>
      </c>
      <c r="B6" s="12">
        <v>7372076306</v>
      </c>
      <c r="C6" s="24">
        <v>5974776445</v>
      </c>
      <c r="D6" s="12">
        <v>4436890350</v>
      </c>
      <c r="E6" s="12">
        <v>8547660394</v>
      </c>
      <c r="F6" s="12">
        <v>5385920919</v>
      </c>
      <c r="G6" s="12">
        <v>6287145690</v>
      </c>
      <c r="H6" s="1">
        <v>9060704828</v>
      </c>
    </row>
    <row r="7" spans="1:8" ht="15.75" x14ac:dyDescent="0.25">
      <c r="A7" s="10" t="s">
        <v>44</v>
      </c>
      <c r="B7" s="12"/>
      <c r="C7" s="24"/>
      <c r="D7" s="12">
        <v>76184876</v>
      </c>
      <c r="E7" s="12">
        <v>119083572</v>
      </c>
      <c r="F7" s="12">
        <v>125229602</v>
      </c>
      <c r="G7" s="12">
        <v>161087987</v>
      </c>
      <c r="H7" s="1">
        <v>110721322</v>
      </c>
    </row>
    <row r="8" spans="1:8" ht="15.75" x14ac:dyDescent="0.25">
      <c r="A8" s="10" t="s">
        <v>36</v>
      </c>
      <c r="B8" s="12">
        <v>-6947753260</v>
      </c>
      <c r="C8" s="24">
        <v>-5595901060</v>
      </c>
      <c r="D8" s="12">
        <v>-3676387460</v>
      </c>
      <c r="E8" s="12">
        <v>-7045710558</v>
      </c>
      <c r="F8" s="12">
        <v>-3885594100</v>
      </c>
      <c r="G8" s="12">
        <v>-5552371861</v>
      </c>
      <c r="H8" s="42">
        <v>-6884534149</v>
      </c>
    </row>
    <row r="9" spans="1:8" ht="15.75" x14ac:dyDescent="0.25">
      <c r="A9" s="10" t="s">
        <v>17</v>
      </c>
      <c r="B9" s="12">
        <f>SUM(B6:B8)</f>
        <v>424323046</v>
      </c>
      <c r="C9" s="12">
        <f t="shared" ref="C9:H9" si="0">SUM(C6:C8)</f>
        <v>378875385</v>
      </c>
      <c r="D9" s="12">
        <f t="shared" si="0"/>
        <v>836687766</v>
      </c>
      <c r="E9" s="12">
        <f t="shared" si="0"/>
        <v>1621033408</v>
      </c>
      <c r="F9" s="12">
        <f t="shared" si="0"/>
        <v>1625556421</v>
      </c>
      <c r="G9" s="12">
        <f t="shared" si="0"/>
        <v>895861816</v>
      </c>
      <c r="H9" s="12">
        <f t="shared" si="0"/>
        <v>2286892001</v>
      </c>
    </row>
    <row r="10" spans="1:8" x14ac:dyDescent="0.25">
      <c r="A10" t="s">
        <v>37</v>
      </c>
      <c r="B10" s="12">
        <v>-219432431</v>
      </c>
      <c r="C10" s="24">
        <v>-226637308</v>
      </c>
      <c r="D10" s="12"/>
      <c r="E10" s="12"/>
      <c r="F10" s="12"/>
      <c r="G10" s="12"/>
      <c r="H10" s="1"/>
    </row>
    <row r="11" spans="1:8" s="5" customFormat="1" x14ac:dyDescent="0.25">
      <c r="A11" s="5" t="s">
        <v>18</v>
      </c>
      <c r="B11" s="13">
        <v>0</v>
      </c>
      <c r="C11" s="25"/>
      <c r="D11" s="13">
        <v>-130515228</v>
      </c>
      <c r="E11" s="13">
        <v>-111900158</v>
      </c>
      <c r="F11" s="12">
        <v>-107026492</v>
      </c>
      <c r="G11" s="13">
        <v>-142190748</v>
      </c>
      <c r="H11" s="42">
        <v>-154340678</v>
      </c>
    </row>
    <row r="12" spans="1:8" ht="15.75" x14ac:dyDescent="0.25">
      <c r="A12" s="10" t="s">
        <v>45</v>
      </c>
      <c r="B12" s="12"/>
      <c r="C12" s="24"/>
      <c r="D12" s="12">
        <v>-560299085</v>
      </c>
      <c r="E12" s="12">
        <v>-1117098793</v>
      </c>
      <c r="F12" s="12">
        <v>-744900982</v>
      </c>
      <c r="G12" s="13">
        <v>-828600006</v>
      </c>
      <c r="H12" s="42">
        <v>-1156164820</v>
      </c>
    </row>
    <row r="13" spans="1:8" x14ac:dyDescent="0.25">
      <c r="A13" s="2"/>
      <c r="B13" s="14">
        <f>SUM(B9:B12)</f>
        <v>204890615</v>
      </c>
      <c r="C13" s="14">
        <f t="shared" ref="C13:H13" si="1">SUM(C9:C12)</f>
        <v>152238077</v>
      </c>
      <c r="D13" s="14">
        <f t="shared" si="1"/>
        <v>145873453</v>
      </c>
      <c r="E13" s="14">
        <f t="shared" si="1"/>
        <v>392034457</v>
      </c>
      <c r="F13" s="14">
        <f t="shared" si="1"/>
        <v>773628947</v>
      </c>
      <c r="G13" s="14">
        <f t="shared" si="1"/>
        <v>-74928938</v>
      </c>
      <c r="H13" s="14">
        <f t="shared" si="1"/>
        <v>976386503</v>
      </c>
    </row>
    <row r="14" spans="1:8" x14ac:dyDescent="0.25">
      <c r="B14" s="12"/>
      <c r="C14" s="24"/>
      <c r="D14" s="12"/>
      <c r="E14" s="12"/>
      <c r="F14" s="12"/>
      <c r="G14" s="12"/>
    </row>
    <row r="15" spans="1:8" x14ac:dyDescent="0.25">
      <c r="A15" s="39" t="s">
        <v>77</v>
      </c>
      <c r="B15" s="12"/>
      <c r="C15" s="24"/>
      <c r="D15" s="12"/>
      <c r="E15" s="12"/>
      <c r="F15" s="12"/>
      <c r="G15" s="12"/>
    </row>
    <row r="16" spans="1:8" x14ac:dyDescent="0.25">
      <c r="A16" s="4" t="s">
        <v>38</v>
      </c>
      <c r="B16" s="12">
        <v>-8011644</v>
      </c>
      <c r="C16" s="24">
        <v>-1231173</v>
      </c>
      <c r="D16" s="12">
        <v>-4545802</v>
      </c>
      <c r="E16" s="12">
        <v>-323582896</v>
      </c>
      <c r="F16" s="12">
        <v>-158413241</v>
      </c>
      <c r="G16" s="12">
        <v>-805634254</v>
      </c>
      <c r="H16" s="42">
        <v>-2262332767</v>
      </c>
    </row>
    <row r="17" spans="1:8" x14ac:dyDescent="0.25">
      <c r="A17" t="s">
        <v>39</v>
      </c>
      <c r="B17" s="12">
        <v>0</v>
      </c>
      <c r="C17" s="24">
        <v>0</v>
      </c>
      <c r="D17" s="12">
        <v>0</v>
      </c>
      <c r="E17" s="12"/>
      <c r="F17" s="12">
        <v>8814506</v>
      </c>
      <c r="G17" s="12"/>
    </row>
    <row r="18" spans="1:8" x14ac:dyDescent="0.25">
      <c r="A18" s="4"/>
      <c r="B18" s="12"/>
      <c r="C18" s="24"/>
      <c r="D18" s="12"/>
      <c r="E18" s="12"/>
      <c r="F18" s="12"/>
      <c r="G18" s="12"/>
    </row>
    <row r="19" spans="1:8" x14ac:dyDescent="0.25">
      <c r="A19" s="2"/>
      <c r="B19" s="14">
        <f>SUM(B16:B18)</f>
        <v>-8011644</v>
      </c>
      <c r="C19" s="26">
        <f t="shared" ref="C19:H19" si="2">SUM(C16:C18)</f>
        <v>-1231173</v>
      </c>
      <c r="D19" s="14">
        <f t="shared" si="2"/>
        <v>-4545802</v>
      </c>
      <c r="E19" s="14">
        <f t="shared" si="2"/>
        <v>-323582896</v>
      </c>
      <c r="F19" s="14">
        <f t="shared" si="2"/>
        <v>-149598735</v>
      </c>
      <c r="G19" s="14">
        <f t="shared" si="2"/>
        <v>-805634254</v>
      </c>
      <c r="H19" s="14">
        <f t="shared" si="2"/>
        <v>-2262332767</v>
      </c>
    </row>
    <row r="20" spans="1:8" x14ac:dyDescent="0.25">
      <c r="B20" s="12"/>
      <c r="C20" s="24"/>
      <c r="D20" s="12"/>
      <c r="E20" s="12"/>
      <c r="F20" s="12"/>
      <c r="G20" s="12"/>
    </row>
    <row r="21" spans="1:8" x14ac:dyDescent="0.25">
      <c r="A21" s="39" t="s">
        <v>78</v>
      </c>
      <c r="B21" s="12"/>
      <c r="C21" s="24"/>
      <c r="D21" s="12"/>
      <c r="E21" s="12"/>
      <c r="F21" s="12"/>
      <c r="G21" s="12"/>
    </row>
    <row r="22" spans="1:8" x14ac:dyDescent="0.25">
      <c r="A22" t="s">
        <v>40</v>
      </c>
      <c r="B22" s="12">
        <v>-52383185</v>
      </c>
      <c r="C22" s="24">
        <v>-44897037</v>
      </c>
      <c r="D22" s="12">
        <v>-287858413</v>
      </c>
      <c r="E22" s="12">
        <v>-124764911</v>
      </c>
      <c r="F22" s="12">
        <v>-27826170</v>
      </c>
      <c r="G22" s="12">
        <v>1038077175</v>
      </c>
      <c r="H22" s="1">
        <v>535684565</v>
      </c>
    </row>
    <row r="23" spans="1:8" x14ac:dyDescent="0.25">
      <c r="A23" t="s">
        <v>41</v>
      </c>
      <c r="B23" s="12">
        <v>-61820916</v>
      </c>
      <c r="C23" s="24">
        <v>-11538477</v>
      </c>
      <c r="D23" s="13">
        <v>332227906</v>
      </c>
      <c r="E23" s="12">
        <v>559056024</v>
      </c>
      <c r="F23" s="12">
        <v>-350939191</v>
      </c>
      <c r="G23" s="12">
        <v>813778899</v>
      </c>
      <c r="H23" s="1">
        <v>640734145</v>
      </c>
    </row>
    <row r="24" spans="1:8" x14ac:dyDescent="0.25">
      <c r="A24" t="s">
        <v>42</v>
      </c>
      <c r="B24" s="12">
        <v>-20042339</v>
      </c>
      <c r="C24" s="24">
        <v>-55129622</v>
      </c>
      <c r="D24" s="13">
        <v>-30689322</v>
      </c>
      <c r="E24" s="12">
        <v>-31233331</v>
      </c>
      <c r="F24" s="12">
        <v>-12119945</v>
      </c>
      <c r="G24" s="12">
        <v>-20589917</v>
      </c>
      <c r="H24" s="42">
        <v>-5530030</v>
      </c>
    </row>
    <row r="25" spans="1:8" x14ac:dyDescent="0.25">
      <c r="A25" t="s">
        <v>37</v>
      </c>
      <c r="B25" s="12"/>
      <c r="C25" s="24"/>
      <c r="D25" s="12">
        <v>-199689474</v>
      </c>
      <c r="E25" s="12">
        <v>-395935878</v>
      </c>
      <c r="F25" s="12">
        <v>-263362671</v>
      </c>
      <c r="G25" s="12">
        <v>-265623098</v>
      </c>
      <c r="H25" s="42">
        <v>-318967554</v>
      </c>
    </row>
    <row r="26" spans="1:8" x14ac:dyDescent="0.25">
      <c r="A26" s="2"/>
      <c r="B26" s="15">
        <f t="shared" ref="B26:H26" si="3">SUM(B22:B25)</f>
        <v>-134246440</v>
      </c>
      <c r="C26" s="27">
        <f t="shared" si="3"/>
        <v>-111565136</v>
      </c>
      <c r="D26" s="15">
        <f t="shared" si="3"/>
        <v>-186009303</v>
      </c>
      <c r="E26" s="15">
        <f t="shared" si="3"/>
        <v>7121904</v>
      </c>
      <c r="F26" s="15">
        <f t="shared" si="3"/>
        <v>-654247977</v>
      </c>
      <c r="G26" s="15">
        <f t="shared" si="3"/>
        <v>1565643059</v>
      </c>
      <c r="H26" s="15">
        <f t="shared" si="3"/>
        <v>851921126</v>
      </c>
    </row>
    <row r="27" spans="1:8" x14ac:dyDescent="0.25">
      <c r="B27" s="12"/>
      <c r="C27" s="24"/>
      <c r="D27" s="12"/>
      <c r="E27" s="12"/>
      <c r="F27" s="12"/>
      <c r="G27" s="12"/>
    </row>
    <row r="28" spans="1:8" x14ac:dyDescent="0.25">
      <c r="A28" s="2" t="s">
        <v>79</v>
      </c>
      <c r="B28" s="16">
        <f t="shared" ref="B28:H28" si="4">SUM(B13,B19,B26)</f>
        <v>62632531</v>
      </c>
      <c r="C28" s="28">
        <f t="shared" si="4"/>
        <v>39441768</v>
      </c>
      <c r="D28" s="16">
        <f t="shared" si="4"/>
        <v>-44681652</v>
      </c>
      <c r="E28" s="16">
        <f t="shared" si="4"/>
        <v>75573465</v>
      </c>
      <c r="F28" s="16">
        <f t="shared" si="4"/>
        <v>-30217765</v>
      </c>
      <c r="G28" s="16">
        <f t="shared" si="4"/>
        <v>685079867</v>
      </c>
      <c r="H28" s="16">
        <f t="shared" si="4"/>
        <v>-434025138</v>
      </c>
    </row>
    <row r="29" spans="1:8" x14ac:dyDescent="0.25">
      <c r="A29" s="40" t="s">
        <v>80</v>
      </c>
      <c r="B29" s="12">
        <v>93382758</v>
      </c>
      <c r="C29" s="24">
        <v>156015289</v>
      </c>
      <c r="D29" s="12">
        <v>195457057</v>
      </c>
      <c r="E29" s="12">
        <v>150775405</v>
      </c>
      <c r="F29" s="12">
        <v>226348870</v>
      </c>
      <c r="G29" s="12">
        <v>196131105</v>
      </c>
    </row>
    <row r="30" spans="1:8" x14ac:dyDescent="0.25">
      <c r="A30" s="39" t="s">
        <v>81</v>
      </c>
      <c r="B30" s="16">
        <f t="shared" ref="B30:H30" si="5">SUM(B28:B29)</f>
        <v>156015289</v>
      </c>
      <c r="C30" s="28">
        <f t="shared" si="5"/>
        <v>195457057</v>
      </c>
      <c r="D30" s="16">
        <f t="shared" si="5"/>
        <v>150775405</v>
      </c>
      <c r="E30" s="16">
        <f t="shared" si="5"/>
        <v>226348870</v>
      </c>
      <c r="F30" s="16">
        <f t="shared" si="5"/>
        <v>196131105</v>
      </c>
      <c r="G30" s="16">
        <f t="shared" si="5"/>
        <v>881210972</v>
      </c>
      <c r="H30" s="16">
        <f t="shared" si="5"/>
        <v>-434025138</v>
      </c>
    </row>
    <row r="31" spans="1:8" x14ac:dyDescent="0.25">
      <c r="B31" s="16"/>
      <c r="C31" s="28"/>
      <c r="D31" s="16"/>
      <c r="E31" s="16"/>
      <c r="F31" s="16"/>
      <c r="G31" s="12"/>
    </row>
    <row r="32" spans="1:8" x14ac:dyDescent="0.25">
      <c r="A32" s="39" t="s">
        <v>82</v>
      </c>
      <c r="B32" s="8">
        <f>B13/('1'!B41/10)</f>
        <v>9.1060876695525419</v>
      </c>
      <c r="C32" s="29">
        <f>C13/('1'!C41/10)</f>
        <v>6.7660164708182968</v>
      </c>
      <c r="D32" s="8">
        <f>D13/('1'!D41/10)</f>
        <v>6.4831493217898348</v>
      </c>
      <c r="E32" s="8">
        <f>E13/('1'!E41/10)</f>
        <v>17.423443894330767</v>
      </c>
      <c r="F32" s="8">
        <f>F13/('1'!F41/10)</f>
        <v>34.382897504044372</v>
      </c>
      <c r="G32" s="8">
        <f>G13/('1'!G41/10)</f>
        <v>-3.3301158201631971</v>
      </c>
      <c r="H32" s="8">
        <f>H13/('1'!H41/10)</f>
        <v>39.44925839702244</v>
      </c>
    </row>
    <row r="33" spans="1:8" x14ac:dyDescent="0.25">
      <c r="A33" s="39" t="s">
        <v>83</v>
      </c>
      <c r="B33">
        <v>22500400</v>
      </c>
      <c r="C33">
        <v>22500400</v>
      </c>
      <c r="D33">
        <v>22500400</v>
      </c>
      <c r="E33">
        <v>22500400</v>
      </c>
      <c r="F33">
        <v>22500400</v>
      </c>
      <c r="G33">
        <v>22500400</v>
      </c>
      <c r="H33">
        <v>24750440</v>
      </c>
    </row>
    <row r="34" spans="1:8" ht="15.75" x14ac:dyDescent="0.25">
      <c r="A34" s="3"/>
      <c r="B34" s="9"/>
      <c r="C34" s="30"/>
      <c r="D34" s="9"/>
      <c r="E34" s="9"/>
      <c r="F3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30.7109375" bestFit="1" customWidth="1"/>
  </cols>
  <sheetData>
    <row r="1" spans="1:8" ht="15.75" x14ac:dyDescent="0.25">
      <c r="A1" s="3" t="s">
        <v>19</v>
      </c>
    </row>
    <row r="2" spans="1:8" x14ac:dyDescent="0.25">
      <c r="A2" s="2" t="s">
        <v>55</v>
      </c>
    </row>
    <row r="3" spans="1:8" ht="15.75" x14ac:dyDescent="0.25">
      <c r="A3" s="3" t="s">
        <v>58</v>
      </c>
    </row>
    <row r="4" spans="1:8" x14ac:dyDescent="0.25"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5" t="s">
        <v>84</v>
      </c>
      <c r="B5" s="33">
        <f>'2'!B24/'1'!B18</f>
        <v>3.3887181934004418E-2</v>
      </c>
      <c r="C5" s="33">
        <f>'2'!C24/'1'!C18</f>
        <v>2.7771957181793164E-2</v>
      </c>
      <c r="D5" s="33">
        <f>'2'!D24/'1'!D18</f>
        <v>2.5618914961928304E-2</v>
      </c>
      <c r="E5" s="33">
        <f>'2'!E24/'1'!E18</f>
        <v>2.2450172207399859E-2</v>
      </c>
      <c r="F5" s="33">
        <f>'2'!F24/'1'!F18</f>
        <v>1.3980677426432346E-2</v>
      </c>
      <c r="G5" s="33">
        <f>'2'!G24/'1'!G18</f>
        <v>1.1836590709655297E-2</v>
      </c>
      <c r="H5" s="33">
        <f>'2'!H24/'1'!H18</f>
        <v>8.8965092949129677E-3</v>
      </c>
    </row>
    <row r="6" spans="1:8" x14ac:dyDescent="0.25">
      <c r="A6" s="5" t="s">
        <v>85</v>
      </c>
      <c r="B6" s="33">
        <f>'2'!B24/'1'!B40</f>
        <v>0.18582136043993472</v>
      </c>
      <c r="C6" s="33">
        <f>'2'!C24/'1'!C40</f>
        <v>0.14310514983304926</v>
      </c>
      <c r="D6" s="33">
        <f>'2'!D24/'1'!D40</f>
        <v>0.12405256191473282</v>
      </c>
      <c r="E6" s="33">
        <f>'2'!E24/'1'!E40</f>
        <v>0.12885217779936167</v>
      </c>
      <c r="F6" s="33">
        <f>'2'!F24/'1'!F40</f>
        <v>7.9216954579814661E-2</v>
      </c>
      <c r="G6" s="33">
        <f>'2'!G24/'1'!G40</f>
        <v>9.4445039021779864E-2</v>
      </c>
      <c r="H6" s="33">
        <f>'2'!H24/'1'!H40</f>
        <v>8.7907861777203639E-2</v>
      </c>
    </row>
    <row r="7" spans="1:8" x14ac:dyDescent="0.25">
      <c r="A7" s="5" t="s">
        <v>52</v>
      </c>
      <c r="B7" s="33">
        <f>'1'!B23/'1'!B40</f>
        <v>0.95561357895584254</v>
      </c>
      <c r="C7" s="33">
        <f>'1'!C23/'1'!C40</f>
        <v>0.82963395393745087</v>
      </c>
      <c r="D7" s="33">
        <f>'1'!D23/'1'!D40</f>
        <v>0.44362894203042985</v>
      </c>
      <c r="E7" s="33">
        <f>'1'!E23/'1'!E40</f>
        <v>0.29657147740289569</v>
      </c>
      <c r="F7" s="33">
        <f>'1'!F23/'1'!F40</f>
        <v>0.25150764796563618</v>
      </c>
      <c r="G7" s="33">
        <f>'1'!G23/'1'!G40</f>
        <v>1.4445381123571486</v>
      </c>
      <c r="H7" s="33">
        <f>'1'!H23/'1'!H40</f>
        <v>2.1689680845578634</v>
      </c>
    </row>
    <row r="8" spans="1:8" x14ac:dyDescent="0.25">
      <c r="A8" s="5" t="s">
        <v>53</v>
      </c>
      <c r="B8" s="34">
        <f>'1'!B11/'1'!B27</f>
        <v>1.2486549205013273</v>
      </c>
      <c r="C8" s="34">
        <f>'1'!C11/'1'!C27</f>
        <v>1.2905105633506209</v>
      </c>
      <c r="D8" s="34">
        <f>'1'!D11/'1'!D27</f>
        <v>1.1984051258751556</v>
      </c>
      <c r="E8" s="34">
        <f>'1'!E11/'1'!E27</f>
        <v>1.0655911928204678</v>
      </c>
      <c r="F8" s="34">
        <f>'1'!F11/'1'!F27</f>
        <v>1.0536820690324844</v>
      </c>
      <c r="G8" s="34">
        <f>'1'!G11/'1'!G27</f>
        <v>1.1275285109381261</v>
      </c>
      <c r="H8" s="34">
        <f>'1'!H11/'1'!H27</f>
        <v>0.80367237343321141</v>
      </c>
    </row>
    <row r="9" spans="1:8" x14ac:dyDescent="0.25">
      <c r="A9" s="5" t="s">
        <v>56</v>
      </c>
      <c r="B9" s="33">
        <f>'2'!B24/'2'!B5</f>
        <v>2.1373160143138538E-2</v>
      </c>
      <c r="C9" s="33">
        <f>'2'!C24/'2'!C5</f>
        <v>2.3497166396495205E-2</v>
      </c>
      <c r="D9" s="33">
        <f>'2'!D24/'2'!D5</f>
        <v>2.6949239521800911E-2</v>
      </c>
      <c r="E9" s="33">
        <f>'2'!E24/'2'!E5</f>
        <v>1.3668065232111606E-2</v>
      </c>
      <c r="F9" s="33">
        <f>'2'!F24/'2'!F5</f>
        <v>1.3136467609512809E-2</v>
      </c>
      <c r="G9" s="33">
        <f>'2'!G24/'2'!G5</f>
        <v>1.4720293458157761E-2</v>
      </c>
      <c r="H9" s="33">
        <f>'2'!H24/'2'!H5</f>
        <v>9.3659214551863271E-3</v>
      </c>
    </row>
    <row r="10" spans="1:8" x14ac:dyDescent="0.25">
      <c r="A10" t="s">
        <v>54</v>
      </c>
      <c r="B10" s="33">
        <f>'2'!B13/'2'!B5</f>
        <v>6.3532573572692749E-2</v>
      </c>
      <c r="C10" s="33">
        <f>'2'!C13/'2'!C5</f>
        <v>7.6803397969485779E-2</v>
      </c>
      <c r="D10" s="33">
        <f>'2'!D13/'2'!D5</f>
        <v>9.0641454800254984E-2</v>
      </c>
      <c r="E10" s="33">
        <f>'2'!E13/'2'!E5</f>
        <v>7.0708477712633513E-2</v>
      </c>
      <c r="F10" s="33">
        <f>'2'!F13/'2'!F5</f>
        <v>7.0533886184748554E-2</v>
      </c>
      <c r="G10" s="33">
        <f>'2'!G13/'2'!G5</f>
        <v>6.3530819810061256E-2</v>
      </c>
      <c r="H10" s="33">
        <f>'2'!H13/'2'!H5</f>
        <v>5.7743841444838739E-2</v>
      </c>
    </row>
    <row r="11" spans="1:8" x14ac:dyDescent="0.25">
      <c r="A11" s="5" t="s">
        <v>86</v>
      </c>
      <c r="B11" s="33">
        <f>'2'!B24/('1'!B23+'1'!B40)</f>
        <v>9.5019467260577126E-2</v>
      </c>
      <c r="C11" s="33">
        <f>'2'!C24/('1'!C23+'1'!C40)</f>
        <v>7.8215180432720341E-2</v>
      </c>
      <c r="D11" s="33">
        <f>'2'!D24/('1'!D23+'1'!D40)</f>
        <v>8.5931057699810201E-2</v>
      </c>
      <c r="E11" s="33">
        <f>'2'!E24/('1'!E23+'1'!E40)</f>
        <v>9.9379154983001552E-2</v>
      </c>
      <c r="F11" s="33">
        <f>'2'!F24/('1'!F23+'1'!F40)</f>
        <v>6.3297219724213608E-2</v>
      </c>
      <c r="G11" s="33">
        <f>'2'!G24/('1'!G23+'1'!G40)</f>
        <v>3.8635126425053415E-2</v>
      </c>
      <c r="H11" s="33">
        <f>'2'!H24/('1'!H23+'1'!H40)</f>
        <v>2.7740216825020061E-2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2020-04-11T10:23:43Z</dcterms:modified>
</cp:coreProperties>
</file>